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Z:\respaldo\CUENTAS\CUENTAS 2017\2017 CUENTAS NORMA\PUBLICACION TURNOS 2017\"/>
    </mc:Choice>
  </mc:AlternateContent>
  <bookViews>
    <workbookView xWindow="0" yWindow="0" windowWidth="24000" windowHeight="8835" activeTab="3"/>
  </bookViews>
  <sheets>
    <sheet name="GASTOS GENER CSF" sheetId="2" r:id="rId1"/>
    <sheet name="GASTOS GENER SSF" sheetId="7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CSF'!$A$10:$DE$30</definedName>
    <definedName name="_xlnm._FilterDatabase" localSheetId="1" hidden="1">'GASTOS GENER SSF'!$A$10:$DE$30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7" l="1"/>
  <c r="J41" i="7"/>
  <c r="J40" i="7"/>
  <c r="J34" i="7"/>
  <c r="J26" i="7"/>
  <c r="J20" i="7"/>
  <c r="H20" i="7"/>
  <c r="J13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2" i="7" s="1"/>
  <c r="H9" i="7" l="1"/>
  <c r="A15" i="3" l="1"/>
  <c r="J40" i="3"/>
  <c r="J39" i="3"/>
  <c r="J36" i="3"/>
  <c r="J35" i="3"/>
  <c r="H35" i="3"/>
  <c r="J34" i="3"/>
  <c r="J33" i="3"/>
  <c r="J32" i="3"/>
  <c r="J28" i="3"/>
  <c r="J27" i="3"/>
  <c r="J21" i="3"/>
  <c r="J18" i="3"/>
  <c r="J17" i="3"/>
  <c r="J13" i="3"/>
  <c r="J12" i="3"/>
  <c r="J11" i="3"/>
  <c r="H11" i="3"/>
  <c r="A12" i="3"/>
  <c r="A14" i="3" s="1"/>
  <c r="A16" i="3" s="1"/>
  <c r="A17" i="3" s="1"/>
  <c r="A19" i="3" s="1"/>
  <c r="A21" i="3" s="1"/>
  <c r="A22" i="3" s="1"/>
  <c r="A23" i="3" s="1"/>
  <c r="A24" i="3" s="1"/>
  <c r="A25" i="3" s="1"/>
  <c r="A26" i="3" s="1"/>
  <c r="A27" i="3" s="1"/>
  <c r="A29" i="3" s="1"/>
  <c r="A31" i="3" s="1"/>
  <c r="A32" i="3" s="1"/>
  <c r="A33" i="3" s="1"/>
  <c r="A34" i="3" s="1"/>
  <c r="A35" i="3" s="1"/>
  <c r="A37" i="3" s="1"/>
  <c r="A39" i="3" s="1"/>
  <c r="A41" i="3" s="1"/>
  <c r="M12" i="6" l="1"/>
  <c r="H9" i="6"/>
  <c r="M12" i="5" l="1"/>
  <c r="H9" i="5"/>
  <c r="M12" i="3" l="1"/>
  <c r="H9" i="3"/>
  <c r="H9" i="2" l="1"/>
</calcChain>
</file>

<file path=xl/sharedStrings.xml><?xml version="1.0" encoding="utf-8"?>
<sst xmlns="http://schemas.openxmlformats.org/spreadsheetml/2006/main" count="516" uniqueCount="316">
  <si>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</si>
  <si>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</si>
  <si>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</si>
  <si>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</si>
  <si>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</si>
  <si>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</si>
  <si>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</si>
  <si>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</si>
  <si>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</si>
  <si>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</si>
  <si>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</si>
  <si>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</si>
  <si>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</si>
  <si>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</si>
  <si>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</si>
  <si>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</si>
  <si>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</si>
  <si>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</si>
  <si>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</si>
  <si>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</si>
  <si>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</si>
  <si>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</si>
  <si>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GSTOS GRALES SSF</t>
  </si>
  <si>
    <t>GASTOS GENERALES VIGENCIA 2017</t>
  </si>
  <si>
    <t>RESERVA PRESUPUESTAL VIGENCIA 2017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</si>
  <si>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</si>
  <si>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</si>
  <si>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</si>
  <si>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</si>
  <si>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</si>
  <si>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DE PERSONAL VIGENCIA 2017</t>
  </si>
  <si>
    <t>INVERSION VIGENCIA 2017</t>
  </si>
  <si>
    <t xml:space="preserve">MARIA ELIANA GUZMAN </t>
  </si>
  <si>
    <t>06-7-10008-17</t>
  </si>
  <si>
    <t>OSCAR DARIO SASTOQUE SUAREZ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</si>
  <si>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</si>
  <si>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</si>
  <si>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</si>
  <si>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</si>
  <si>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</si>
  <si>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</si>
  <si>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</si>
  <si>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</si>
  <si>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</si>
  <si>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</si>
  <si>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</si>
  <si>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</si>
  <si>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</si>
  <si>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</si>
  <si>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</si>
  <si>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</si>
  <si>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</si>
  <si>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</si>
  <si>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</si>
  <si>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</si>
  <si>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>FERNANDO RAMIREZ</t>
  </si>
  <si>
    <t>06-7-10040-17</t>
  </si>
  <si>
    <t>EDWIN ROBERTO DIAZ JIMENEZ</t>
  </si>
  <si>
    <t>HERZAIN ALEXANDER CASTAÑEDA</t>
  </si>
  <si>
    <t>06-6-10203-16</t>
  </si>
  <si>
    <t>CONSORCIO INGENIEROS M</t>
  </si>
  <si>
    <t>06-3-10202-16</t>
  </si>
  <si>
    <t>CONSORCIO JASB</t>
  </si>
  <si>
    <t>06-6-10125-16</t>
  </si>
  <si>
    <t>901011226 A LUDWIG CC # 79865330 CTA #461-169414-22</t>
  </si>
  <si>
    <t xml:space="preserve">CONSORCIO SAN FRANCISCO </t>
  </si>
  <si>
    <t>06-3-10149-16</t>
  </si>
  <si>
    <t>CONSORCIO DOBLE R M&amp;R 78</t>
  </si>
  <si>
    <t>ORDEN DE COMPRA # 18561</t>
  </si>
  <si>
    <t>AGENCIA GOLDTOUR</t>
  </si>
  <si>
    <r>
      <t xml:space="preserve">80149193  </t>
    </r>
    <r>
      <rPr>
        <sz val="11"/>
        <color rgb="FFFF0000"/>
        <rFont val="Calibri"/>
        <family val="2"/>
        <scheme val="minor"/>
      </rPr>
      <t>cta bancolombia</t>
    </r>
  </si>
  <si>
    <t>CARLOS ALFREDO GUEVARA MORENO</t>
  </si>
  <si>
    <t>06-7-10006-17</t>
  </si>
  <si>
    <t>GUILLERMO ANDRES MELO MEDINA</t>
  </si>
  <si>
    <r>
      <t>01-7-10007-17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</si>
  <si>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01-7-10010-17 </t>
    </r>
    <r>
      <rPr>
        <sz val="11"/>
        <color rgb="FFFF0000"/>
        <rFont val="Calibri"/>
        <family val="2"/>
        <scheme val="minor"/>
      </rPr>
      <t>SEGEN</t>
    </r>
  </si>
  <si>
    <t>CTA COBRO # 8</t>
  </si>
  <si>
    <t>06-6-10030-17</t>
  </si>
  <si>
    <t>06-3-10013-17</t>
  </si>
  <si>
    <t>INGENIERIA DE PROYECTOS  S.A.S.</t>
  </si>
  <si>
    <t>06-6-10034-17</t>
  </si>
  <si>
    <t>CONSOR, INFRAESTRUCTURA  IBAGUE</t>
  </si>
  <si>
    <t>06-3-10139-16</t>
  </si>
  <si>
    <t>UT INTERVENTORIA PUMA</t>
  </si>
  <si>
    <t>06-3-10172-15</t>
  </si>
  <si>
    <t xml:space="preserve">CONSORCIO SAN ANDRES </t>
  </si>
  <si>
    <t>06-7-10024-17</t>
  </si>
  <si>
    <r>
      <t xml:space="preserve">UT CF-PL MTMTO DATA CENTER, </t>
    </r>
    <r>
      <rPr>
        <sz val="11"/>
        <color indexed="10"/>
        <rFont val="Arial"/>
        <family val="2"/>
      </rPr>
      <t>PAGAR A COMPUFACIL</t>
    </r>
  </si>
  <si>
    <t xml:space="preserve">INVERSIONES SARA DE COLOMBIA S.A.S. </t>
  </si>
  <si>
    <t>CTA COBRO # 9</t>
  </si>
  <si>
    <t>06-6-10017-17</t>
  </si>
  <si>
    <t>URBANISCOM LTDA</t>
  </si>
  <si>
    <t>06-3-10057-17</t>
  </si>
  <si>
    <t>CONSORCIO DIAZ CASTRILLON</t>
  </si>
  <si>
    <t>06-6-10054-17</t>
  </si>
  <si>
    <r>
      <t>901083477</t>
    </r>
    <r>
      <rPr>
        <sz val="11"/>
        <color rgb="FFFF0000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NOMBRE DE M&amp;E CONSTRUC. NIT # </t>
    </r>
    <r>
      <rPr>
        <b/>
        <sz val="11"/>
        <color rgb="FFFF0000"/>
        <rFont val="Calibri"/>
        <family val="2"/>
        <scheme val="minor"/>
      </rPr>
      <t>900053750-8</t>
    </r>
  </si>
  <si>
    <t>CONSORCIO OTUN</t>
  </si>
  <si>
    <t>06-3-10049-17</t>
  </si>
  <si>
    <t>CARLOS ARTURO  VERGARA NEGRETE</t>
  </si>
  <si>
    <t>06-7-10081-16</t>
  </si>
  <si>
    <t>UT. BIOMETRIA MOVIL</t>
  </si>
  <si>
    <t>ORDEN DE COMPRA 14184</t>
  </si>
  <si>
    <t>ORDEN DE COMPRA 14113</t>
  </si>
  <si>
    <t>ORDEN DE COMPRA 14186</t>
  </si>
  <si>
    <t>06-2-10148-16</t>
  </si>
  <si>
    <t>FONDO ROTATORIO PONAL</t>
  </si>
  <si>
    <t>06-8-10047-17</t>
  </si>
  <si>
    <t>HACIENDA FLORAL Y/O LUZ ADRIANA SANABRIA REYES</t>
  </si>
  <si>
    <t>LA PREVISORA</t>
  </si>
  <si>
    <t>06-7-10073-17</t>
  </si>
  <si>
    <t>COLOMBIA TELECOMUNICACIONES</t>
  </si>
  <si>
    <t>06-5-10113-17</t>
  </si>
  <si>
    <t>GRAN IMAGEN SAS</t>
  </si>
  <si>
    <t>CTA COBRO # 10</t>
  </si>
  <si>
    <t>06-6-10176-15</t>
  </si>
  <si>
    <t>CONSORCIO DOBLE AA</t>
  </si>
  <si>
    <t>06-6-10125-16 ADC # 1</t>
  </si>
  <si>
    <t>06-3-10149-16 ADC # 1</t>
  </si>
  <si>
    <t>06-3-10199-16</t>
  </si>
  <si>
    <t>CONSORC. CONSULTORES ANDINOS</t>
  </si>
  <si>
    <t>06-6-10201-16</t>
  </si>
  <si>
    <r>
      <t>CONSORC. BIO VERDE</t>
    </r>
    <r>
      <rPr>
        <b/>
        <sz val="11"/>
        <rFont val="Calibri"/>
        <family val="2"/>
      </rPr>
      <t xml:space="preserve"> </t>
    </r>
  </si>
  <si>
    <t>06-3-10204-16</t>
  </si>
  <si>
    <t>CONSORCIO ZAPAYAN 215</t>
  </si>
  <si>
    <t>06-3-10204-16 adc # 1</t>
  </si>
  <si>
    <t>ASIGNACION TURNOS - TRAMITE CUENTAS DE PROVEEDORES - PAGOS DICIEMBRE 2017</t>
  </si>
  <si>
    <t>ORDEN COMPRA # 3181 y ADC # 1</t>
  </si>
  <si>
    <t>UT. CC EFICIENTE</t>
  </si>
  <si>
    <t>340617-340717</t>
  </si>
  <si>
    <t>752-754-761-760</t>
  </si>
  <si>
    <t>06-6-10201-16 adc # 1</t>
  </si>
  <si>
    <t>12</t>
  </si>
  <si>
    <t>0009</t>
  </si>
  <si>
    <t>15</t>
  </si>
  <si>
    <t>4</t>
  </si>
  <si>
    <t>08</t>
  </si>
  <si>
    <t>06-2-10052-16</t>
  </si>
  <si>
    <t>BIOTEX INTERNAT. SAS</t>
  </si>
  <si>
    <t>ACUERDO DE VENTA 005937</t>
  </si>
  <si>
    <t>IMI SYSTEMS LTDA</t>
  </si>
  <si>
    <t>06-5-10195-16</t>
  </si>
  <si>
    <t>INDUSTRIA  MILITAR</t>
  </si>
  <si>
    <t>9000049542 NC # 100064</t>
  </si>
  <si>
    <t>06-8-10211-16</t>
  </si>
  <si>
    <t xml:space="preserve">GAS NATURAL </t>
  </si>
  <si>
    <t>9117010017 nc # 9117004065</t>
  </si>
  <si>
    <t>09</t>
  </si>
  <si>
    <t>ANEXO 1 POLIZA TODO RIESGO DAÑO MATER</t>
  </si>
  <si>
    <t>UT. ASEGURAD. SOLIDARIA</t>
  </si>
  <si>
    <t>06-7-10182-16</t>
  </si>
  <si>
    <t>SUZUKI  MOTOR DE C/BIA</t>
  </si>
  <si>
    <t xml:space="preserve">VARIAS </t>
  </si>
  <si>
    <r>
      <t xml:space="preserve">06-2-10022-17 </t>
    </r>
    <r>
      <rPr>
        <b/>
        <sz val="11"/>
        <color indexed="10"/>
        <rFont val="Calibri"/>
        <family val="2"/>
      </rPr>
      <t>CTATO CON CESION DERCHS ECON, A MACROPARTES NIT 900,110,012</t>
    </r>
  </si>
  <si>
    <t>UT REDIMAC -LLANTAS A NOMBRE DE MACROPARTES CC # 900,110,012-5</t>
  </si>
  <si>
    <t>7-8-9-10-11-12-13-14</t>
  </si>
  <si>
    <t>06-2-10029-17</t>
  </si>
  <si>
    <t>COMERCIAL RINO SAS</t>
  </si>
  <si>
    <t>06-7-10066-17</t>
  </si>
  <si>
    <t>IMÁGENES SIA SAS</t>
  </si>
  <si>
    <t xml:space="preserve">ENMIENDA 5 LOA CO-B-VCE </t>
  </si>
  <si>
    <t>F.M.S</t>
  </si>
  <si>
    <t>06-7-10184-16 adc # 1</t>
  </si>
  <si>
    <t>06-7-10117-17</t>
  </si>
  <si>
    <t>COLOMBIA TELECOMUNICAC</t>
  </si>
  <si>
    <t>55808-00000023457340 ND#01596</t>
  </si>
  <si>
    <t>06-5-10019-17</t>
  </si>
  <si>
    <t>IMPRENTA NAL DE C/BIA</t>
  </si>
  <si>
    <t>ORDEN DE COMPRA 16668</t>
  </si>
  <si>
    <t>SERVIASEO S.A.</t>
  </si>
  <si>
    <t>86910-86937</t>
  </si>
  <si>
    <t>55808-00000023457341 ND#01599</t>
  </si>
  <si>
    <t>06-6-10071-17</t>
  </si>
  <si>
    <t>ONAC</t>
  </si>
  <si>
    <t>06-2-10090-17</t>
  </si>
  <si>
    <t>MODERLINE SAS</t>
  </si>
  <si>
    <t>06-2-10068-17</t>
  </si>
  <si>
    <t>INDUCON SAS</t>
  </si>
  <si>
    <t>06-1-10076-17</t>
  </si>
  <si>
    <t>EDUARDO PEÑA E HIJOS</t>
  </si>
  <si>
    <t>73212 nc # 201720031</t>
  </si>
  <si>
    <t>06-1-10078-17</t>
  </si>
  <si>
    <t>INVERSIONES MARTINEZ CASTRO Y CIA SAS</t>
  </si>
  <si>
    <t>06-2-10093-17</t>
  </si>
  <si>
    <t>CONSORCIO ACC 2017</t>
  </si>
  <si>
    <t>ORDEN DE COMPRA # 22118</t>
  </si>
  <si>
    <t>ALKOSTO S.A.</t>
  </si>
  <si>
    <t>ORDEN DE COMPRA 22703</t>
  </si>
  <si>
    <t>ORACLE C/BIA LTDA</t>
  </si>
  <si>
    <t>06-7-10131-17</t>
  </si>
  <si>
    <t>SUZUKI</t>
  </si>
  <si>
    <t>74870 A 74954 ( 18 FRAS) NOVIEMBRE</t>
  </si>
  <si>
    <t>165365-165364</t>
  </si>
  <si>
    <t>06-2-10166-17</t>
  </si>
  <si>
    <t>CERTICAMARA SA</t>
  </si>
  <si>
    <t>FBOG-178925</t>
  </si>
  <si>
    <t>06-6-10216-16</t>
  </si>
  <si>
    <t>CONSORCIO SANTA MARTA</t>
  </si>
  <si>
    <t>16-18</t>
  </si>
  <si>
    <t>06-2-10072-17</t>
  </si>
  <si>
    <t>ACONDCLIMA INGENIERIA Y CONTRUC SAS</t>
  </si>
  <si>
    <t>ORDEN DE COMPRA 13730 ADC # 1</t>
  </si>
  <si>
    <t>6989 PÓLIZA SOAT</t>
  </si>
  <si>
    <t>74999 A 75372 ( 16 FRAS) DICIEMBRE</t>
  </si>
  <si>
    <t>06-2-10081-17</t>
  </si>
  <si>
    <t>CONSORCIO ESMAD 2017</t>
  </si>
  <si>
    <t>06-7-10137-17</t>
  </si>
  <si>
    <t>10133-10129</t>
  </si>
  <si>
    <t>06-7-10132-17 REC 16</t>
  </si>
  <si>
    <t>CONSORCIO  HGA 149-2017</t>
  </si>
  <si>
    <t xml:space="preserve">1 A 40  ( 34 FRAS) NOV Y DIC </t>
  </si>
  <si>
    <t>06-7-10132-17 REC11</t>
  </si>
  <si>
    <t>06-2-10092-17</t>
  </si>
  <si>
    <t>SIG SAUER APODERADO ANCLA</t>
  </si>
  <si>
    <t>132176568-1</t>
  </si>
  <si>
    <t>06-7-10048-17</t>
  </si>
  <si>
    <t>GUSTAVO ANDRES RAMIREZ ROBAYO</t>
  </si>
  <si>
    <t xml:space="preserve">CTA COBRO 5 - 6 </t>
  </si>
  <si>
    <t xml:space="preserve">PIER ANGELO </t>
  </si>
  <si>
    <r>
      <t>01-7-10009-17</t>
    </r>
    <r>
      <rPr>
        <sz val="11"/>
        <color rgb="FFFF0000"/>
        <rFont val="Calibri"/>
        <family val="2"/>
        <scheme val="minor"/>
      </rPr>
      <t xml:space="preserve"> SEGEN</t>
    </r>
  </si>
  <si>
    <t>WILLIAM CRISTANCHO REY</t>
  </si>
  <si>
    <t>CTA COBRO 8</t>
  </si>
  <si>
    <t>CTA COBRO # 11</t>
  </si>
  <si>
    <r>
      <t>01-7-10008-17</t>
    </r>
    <r>
      <rPr>
        <sz val="11"/>
        <color rgb="FFFF0000"/>
        <rFont val="Calibri"/>
        <family val="2"/>
        <scheme val="minor"/>
      </rPr>
      <t xml:space="preserve"> SEGEN</t>
    </r>
  </si>
  <si>
    <t>GERMAN OSWALDO MORENO CORREA</t>
  </si>
  <si>
    <t>CTA COBRO # 4-5</t>
  </si>
  <si>
    <r>
      <t xml:space="preserve">06-7-10012-17 </t>
    </r>
    <r>
      <rPr>
        <sz val="11"/>
        <color rgb="FFFF0000"/>
        <rFont val="Calibri"/>
        <family val="2"/>
        <scheme val="minor"/>
      </rPr>
      <t>SEGEN</t>
    </r>
  </si>
  <si>
    <t>CTA COBRO 1-2-3</t>
  </si>
  <si>
    <r>
      <t xml:space="preserve">01-7-10013-17  </t>
    </r>
    <r>
      <rPr>
        <sz val="11"/>
        <color rgb="FFFF0000"/>
        <rFont val="Calibri"/>
        <family val="2"/>
        <scheme val="minor"/>
      </rPr>
      <t>SEGEN</t>
    </r>
  </si>
  <si>
    <t>LUZ ANGELA GOMEZ A.</t>
  </si>
  <si>
    <t>CTA COBRO # 1</t>
  </si>
  <si>
    <r>
      <t>375617-</t>
    </r>
    <r>
      <rPr>
        <sz val="11"/>
        <rFont val="Calibri"/>
        <family val="2"/>
        <scheme val="minor"/>
      </rPr>
      <t>384717</t>
    </r>
  </si>
  <si>
    <t>CTA COBRO # 6</t>
  </si>
  <si>
    <r>
      <t>01-7-10006-17 . Adc # 1</t>
    </r>
    <r>
      <rPr>
        <sz val="11"/>
        <color rgb="FFFF0000"/>
        <rFont val="Calibri"/>
        <family val="2"/>
        <scheme val="minor"/>
      </rPr>
      <t xml:space="preserve"> SEGEN</t>
    </r>
  </si>
  <si>
    <t>CTA COBRO 1</t>
  </si>
  <si>
    <t>CTA COBRO# 9</t>
  </si>
  <si>
    <r>
      <rPr>
        <sz val="11"/>
        <color rgb="FFFF0000"/>
        <rFont val="Calibri"/>
        <family val="2"/>
        <scheme val="minor"/>
      </rPr>
      <t>413317</t>
    </r>
    <r>
      <rPr>
        <sz val="11"/>
        <color theme="1"/>
        <rFont val="Calibri"/>
        <family val="2"/>
        <scheme val="minor"/>
      </rPr>
      <t>-417217</t>
    </r>
  </si>
  <si>
    <t>CTA COBRO# 10</t>
  </si>
  <si>
    <t>CTA COBRO  # 7</t>
  </si>
  <si>
    <t>CTA COBRO 9</t>
  </si>
  <si>
    <t>8-10</t>
  </si>
  <si>
    <t>06-3-10152-16</t>
  </si>
  <si>
    <t>900735328 CC BAZANI 79240307</t>
  </si>
  <si>
    <t>CONSORCIO JUPITER</t>
  </si>
  <si>
    <t>06-3-10152-16 ADC # 1</t>
  </si>
  <si>
    <t xml:space="preserve">06-3-10159-16 </t>
  </si>
  <si>
    <t>901018982  a CC  19396948 de Rene cta # 4852092470</t>
  </si>
  <si>
    <t>CONSORCIO POLISAN</t>
  </si>
  <si>
    <t>5</t>
  </si>
  <si>
    <t>06-3-10159-16 ADC # 1</t>
  </si>
  <si>
    <t>06-6-10196-16</t>
  </si>
  <si>
    <t>06-6-10018-17</t>
  </si>
  <si>
    <t>CONSORCIO LA VEGA</t>
  </si>
  <si>
    <t>06-3-10015-17</t>
  </si>
  <si>
    <r>
      <t xml:space="preserve">CONSORCIO JASB  </t>
    </r>
    <r>
      <rPr>
        <sz val="8"/>
        <color indexed="10"/>
        <rFont val="Calibri"/>
        <family val="2"/>
        <scheme val="minor"/>
      </rPr>
      <t>A CUENTA DE JORGE A. SANCHEZ C</t>
    </r>
    <r>
      <rPr>
        <b/>
        <sz val="8"/>
        <color indexed="10"/>
        <rFont val="Calibri"/>
        <family val="2"/>
        <scheme val="minor"/>
      </rPr>
      <t>C# 79785874</t>
    </r>
  </si>
  <si>
    <t>06-6-10201-16 ADC # 2</t>
  </si>
  <si>
    <t>CONSORC. BIO VERDE</t>
  </si>
  <si>
    <t>06-3-10204-16 adc # 2</t>
  </si>
  <si>
    <t>CONSORCIO  ZAPAYAN 215</t>
  </si>
  <si>
    <t>06-2-10089-17</t>
  </si>
  <si>
    <t>INDUSTRIAS IVOR SA</t>
  </si>
  <si>
    <t>06-6-10125-16 ADC # 2</t>
  </si>
  <si>
    <t>06-3-10149-16 ADC # 2</t>
  </si>
  <si>
    <t>15224 nd # 024642</t>
  </si>
  <si>
    <t>06-2-10038-17</t>
  </si>
  <si>
    <t>FIRMA SAFARILLAND LLC NICHOLS TACTICA</t>
  </si>
  <si>
    <t>06-2-10039-17</t>
  </si>
  <si>
    <t>EVERYTRADE INTERNATIONAL COMPANY " EUROAMERICAS SAS"</t>
  </si>
  <si>
    <t>1857;1855-2</t>
  </si>
  <si>
    <t>ORDEN DE COMPRA # 19853</t>
  </si>
  <si>
    <t>AUTOMAYOR SA.</t>
  </si>
  <si>
    <t>12591 a 12615 y 1533, 1535,1534,1536</t>
  </si>
  <si>
    <t>1586-1590</t>
  </si>
  <si>
    <t>15244-15249</t>
  </si>
  <si>
    <t>06-7-10188-16</t>
  </si>
  <si>
    <t>UT MTO DIRAF</t>
  </si>
  <si>
    <t>169 170-171-174-176-177-178-179 Y 193-194-196-212</t>
  </si>
  <si>
    <t>06-7-10188-16 adc # 2</t>
  </si>
  <si>
    <t>180 A 211</t>
  </si>
  <si>
    <t>06-1-10037-17  adc # 1</t>
  </si>
  <si>
    <r>
      <t xml:space="preserve">PARALES Y CONCRETOS ETC… </t>
    </r>
    <r>
      <rPr>
        <b/>
        <sz val="7"/>
        <color indexed="10"/>
        <rFont val="Calibri"/>
        <family val="2"/>
      </rPr>
      <t>CTA A NOMBRE DE PARALES Y CONCRETOS bco bogota 615060019</t>
    </r>
  </si>
  <si>
    <t>06-7-10164-16</t>
  </si>
  <si>
    <t>SU COMPUTO</t>
  </si>
  <si>
    <t>06-7-10001-17</t>
  </si>
  <si>
    <t>TECNOFRIO AIRES S.A.S.</t>
  </si>
  <si>
    <t>9117011937-NC # 9117004066</t>
  </si>
  <si>
    <t>06-5-10067-17</t>
  </si>
  <si>
    <t>SERV POSTALES NAL.</t>
  </si>
  <si>
    <t>06-7-10174-16</t>
  </si>
  <si>
    <t xml:space="preserve">HHS SUMINISTROS Y SERVIC  HELIODORO SANCHEZ </t>
  </si>
  <si>
    <t>06-7-10075-17</t>
  </si>
  <si>
    <t>ICONTEC</t>
  </si>
  <si>
    <t>06-2-10214-16</t>
  </si>
  <si>
    <t>CONSORCIO STS-ITP</t>
  </si>
  <si>
    <t>06-7-10172-16 ADC # 1</t>
  </si>
  <si>
    <t>AB CONTROL INGENIERIA</t>
  </si>
  <si>
    <t>06-5-10028-17</t>
  </si>
  <si>
    <t>INDUMIL</t>
  </si>
  <si>
    <t>9000043791</t>
  </si>
  <si>
    <t>FIRMA SAFARILLAND LLC "NICHOLS TACTICA"</t>
  </si>
  <si>
    <t>6446-6441-6442-6443-6451-6447-6445-6444</t>
  </si>
  <si>
    <t>ANEXO 1 POLIZA TODO RIESGO</t>
  </si>
  <si>
    <t>0000023460774 nd# 01595</t>
  </si>
  <si>
    <t>6470-6471</t>
  </si>
  <si>
    <t>7</t>
  </si>
  <si>
    <t>06-8-10129-17</t>
  </si>
  <si>
    <t>GAS NATURAL VEHICULAR S.A.</t>
  </si>
  <si>
    <t>06-2-10134-16</t>
  </si>
  <si>
    <r>
      <t xml:space="preserve">CONSORCIO ALTEL 2016 </t>
    </r>
    <r>
      <rPr>
        <b/>
        <sz val="11"/>
        <color indexed="10"/>
        <rFont val="Calibri"/>
        <family val="2"/>
        <scheme val="minor"/>
      </rPr>
      <t>CESION DERC. ECONOMICOS</t>
    </r>
  </si>
  <si>
    <t>AL 5</t>
  </si>
  <si>
    <t>06-7-10005-17</t>
  </si>
  <si>
    <t>GEOSYSTEMS INGENIERIA S.A.S.</t>
  </si>
  <si>
    <t>1730-1738-1775-1783-1790 ND#55-50</t>
  </si>
  <si>
    <t>1725-1736-1774-1782-1794 ND #48-49</t>
  </si>
  <si>
    <t>1785-76-31-34-40-1800 nd 51-52-53</t>
  </si>
  <si>
    <t>ORDEN DE COMPRA 14113 ADC # 1</t>
  </si>
  <si>
    <t>1780-73-97-32-41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</si>
</sst>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  <numFmt numFmtId="169" formatCode="_-* #,##0_-;\-* #,##0_-;_-* &quot;-&quot;_-;_-@_-"/>
    <numFmt numFmtId="170" formatCode="_-&quot;$&quot;* #,##0.00_-;\-&quot;$&quot;* #,##0.00_-;_-&quot;$&quot;* &quot;-&quot;??_-;_-@_-"/>
    <numFmt numFmtId="171" formatCode="_-* #,##0.00_-;\-* #,##0.0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FF"/>
      <name val="Lucida Sans Unicode"/>
      <family val="2"/>
    </font>
    <font>
      <sz val="7"/>
      <name val="Calibri"/>
      <family val="2"/>
      <scheme val="minor"/>
    </font>
    <font>
      <b/>
      <sz val="11"/>
      <color indexed="10"/>
      <name val="Calibri"/>
      <family val="2"/>
    </font>
    <font>
      <b/>
      <sz val="7"/>
      <color indexed="10"/>
      <name val="Calibri"/>
      <family val="2"/>
    </font>
    <font>
      <sz val="7"/>
      <name val="Calibri"/>
      <family val="2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name val="Calibri"/>
      <family val="2"/>
    </font>
    <font>
      <sz val="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08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9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3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0" fontId="16" fillId="7" borderId="0" xfId="0" applyFont="1" applyFill="1"/>
    <xf numFmtId="14" fontId="3" fillId="7" borderId="1" xfId="1" applyNumberFormat="1" applyFont="1" applyFill="1" applyBorder="1"/>
    <xf numFmtId="14" fontId="3" fillId="0" borderId="1" xfId="1" applyNumberFormat="1" applyFont="1" applyFill="1" applyBorder="1"/>
    <xf numFmtId="14" fontId="3" fillId="8" borderId="1" xfId="1" applyNumberFormat="1" applyFont="1" applyFill="1" applyBorder="1"/>
    <xf numFmtId="0" fontId="10" fillId="0" borderId="1" xfId="0" applyFont="1" applyFill="1" applyBorder="1"/>
    <xf numFmtId="0" fontId="17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43" fontId="3" fillId="0" borderId="0" xfId="27" applyFont="1" applyFill="1"/>
    <xf numFmtId="44" fontId="3" fillId="0" borderId="1" xfId="17" applyFont="1" applyFill="1" applyBorder="1"/>
    <xf numFmtId="0" fontId="0" fillId="0" borderId="1" xfId="0" applyFont="1" applyFill="1" applyBorder="1"/>
    <xf numFmtId="0" fontId="0" fillId="7" borderId="1" xfId="0" applyFont="1" applyFill="1" applyBorder="1"/>
    <xf numFmtId="0" fontId="27" fillId="7" borderId="1" xfId="0" applyFont="1" applyFill="1" applyBorder="1" applyAlignment="1">
      <alignment wrapText="1"/>
    </xf>
    <xf numFmtId="15" fontId="3" fillId="7" borderId="1" xfId="0" applyNumberFormat="1" applyFont="1" applyFill="1" applyBorder="1"/>
    <xf numFmtId="0" fontId="3" fillId="7" borderId="1" xfId="0" applyFont="1" applyFill="1" applyBorder="1"/>
    <xf numFmtId="0" fontId="3" fillId="0" borderId="3" xfId="0" applyFont="1" applyFill="1" applyBorder="1" applyAlignment="1"/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16" fontId="3" fillId="7" borderId="1" xfId="0" quotePrefix="1" applyNumberFormat="1" applyFont="1" applyFill="1" applyBorder="1" applyAlignment="1">
      <alignment horizontal="center"/>
    </xf>
    <xf numFmtId="2" fontId="1" fillId="7" borderId="1" xfId="0" applyNumberFormat="1" applyFont="1" applyFill="1" applyBorder="1"/>
    <xf numFmtId="1" fontId="1" fillId="7" borderId="1" xfId="0" quotePrefix="1" applyNumberFormat="1" applyFont="1" applyFill="1" applyBorder="1" applyAlignment="1">
      <alignment horizontal="center"/>
    </xf>
    <xf numFmtId="0" fontId="3" fillId="7" borderId="2" xfId="0" applyFont="1" applyFill="1" applyBorder="1"/>
    <xf numFmtId="15" fontId="3" fillId="7" borderId="3" xfId="0" applyNumberFormat="1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7" xfId="0" applyFont="1" applyFill="1" applyBorder="1"/>
    <xf numFmtId="0" fontId="17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43" fontId="0" fillId="3" borderId="4" xfId="5" applyFont="1" applyFill="1" applyBorder="1" applyAlignment="1">
      <alignment horizontal="right"/>
    </xf>
    <xf numFmtId="14" fontId="0" fillId="3" borderId="1" xfId="0" applyNumberFormat="1" applyFont="1" applyFill="1" applyBorder="1"/>
    <xf numFmtId="43" fontId="3" fillId="7" borderId="1" xfId="1" applyFont="1" applyFill="1" applyBorder="1" applyAlignment="1">
      <alignment horizontal="right"/>
    </xf>
    <xf numFmtId="43" fontId="3" fillId="7" borderId="1" xfId="5" applyFont="1" applyFill="1" applyBorder="1" applyAlignment="1">
      <alignment horizontal="right"/>
    </xf>
    <xf numFmtId="14" fontId="0" fillId="7" borderId="1" xfId="0" applyNumberFormat="1" applyFont="1" applyFill="1" applyBorder="1"/>
    <xf numFmtId="43" fontId="3" fillId="7" borderId="7" xfId="1" applyFont="1" applyFill="1" applyBorder="1" applyAlignment="1">
      <alignment horizontal="right"/>
    </xf>
    <xf numFmtId="43" fontId="1" fillId="7" borderId="1" xfId="1" applyFont="1" applyFill="1" applyBorder="1" applyAlignment="1">
      <alignment horizontal="right"/>
    </xf>
    <xf numFmtId="16" fontId="0" fillId="7" borderId="1" xfId="0" quotePrefix="1" applyNumberFormat="1" applyFont="1" applyFill="1" applyBorder="1" applyAlignment="1">
      <alignment horizontal="center"/>
    </xf>
    <xf numFmtId="43" fontId="3" fillId="7" borderId="1" xfId="1" applyFont="1" applyFill="1" applyBorder="1"/>
    <xf numFmtId="43" fontId="0" fillId="7" borderId="1" xfId="1" applyFont="1" applyFill="1" applyBorder="1" applyAlignment="1">
      <alignment horizontal="right"/>
    </xf>
    <xf numFmtId="43" fontId="1" fillId="7" borderId="2" xfId="1" applyFont="1" applyFill="1" applyBorder="1" applyAlignment="1">
      <alignment horizontal="right"/>
    </xf>
    <xf numFmtId="165" fontId="3" fillId="7" borderId="1" xfId="6" applyFont="1" applyFill="1" applyBorder="1"/>
    <xf numFmtId="44" fontId="3" fillId="7" borderId="1" xfId="0" applyNumberFormat="1" applyFont="1" applyFill="1" applyBorder="1"/>
    <xf numFmtId="0" fontId="27" fillId="7" borderId="1" xfId="0" applyFont="1" applyFill="1" applyBorder="1"/>
    <xf numFmtId="15" fontId="27" fillId="7" borderId="1" xfId="0" applyNumberFormat="1" applyFont="1" applyFill="1" applyBorder="1" applyAlignment="1">
      <alignment wrapText="1"/>
    </xf>
    <xf numFmtId="165" fontId="17" fillId="7" borderId="1" xfId="6" applyFont="1" applyFill="1" applyBorder="1"/>
    <xf numFmtId="0" fontId="17" fillId="7" borderId="1" xfId="0" applyFont="1" applyFill="1" applyBorder="1" applyAlignment="1">
      <alignment horizontal="right" wrapText="1"/>
    </xf>
    <xf numFmtId="43" fontId="17" fillId="7" borderId="1" xfId="1" applyFont="1" applyFill="1" applyBorder="1"/>
    <xf numFmtId="0" fontId="17" fillId="7" borderId="1" xfId="0" applyFont="1" applyFill="1" applyBorder="1" applyAlignment="1">
      <alignment horizontal="center"/>
    </xf>
    <xf numFmtId="165" fontId="17" fillId="7" borderId="1" xfId="6" applyFont="1" applyFill="1" applyBorder="1" applyAlignment="1">
      <alignment horizontal="center"/>
    </xf>
    <xf numFmtId="14" fontId="17" fillId="7" borderId="1" xfId="1" applyNumberFormat="1" applyFont="1" applyFill="1" applyBorder="1"/>
    <xf numFmtId="0" fontId="17" fillId="0" borderId="1" xfId="0" applyFont="1" applyFill="1" applyBorder="1" applyAlignment="1"/>
    <xf numFmtId="15" fontId="17" fillId="0" borderId="1" xfId="0" applyNumberFormat="1" applyFont="1" applyFill="1" applyBorder="1"/>
    <xf numFmtId="43" fontId="17" fillId="0" borderId="1" xfId="5" applyFont="1" applyFill="1" applyBorder="1"/>
    <xf numFmtId="0" fontId="17" fillId="0" borderId="1" xfId="0" applyFont="1" applyFill="1" applyBorder="1" applyAlignment="1">
      <alignment horizontal="right" wrapText="1"/>
    </xf>
    <xf numFmtId="0" fontId="17" fillId="0" borderId="1" xfId="0" applyFont="1" applyFill="1" applyBorder="1"/>
    <xf numFmtId="43" fontId="17" fillId="0" borderId="1" xfId="1" applyFont="1" applyFill="1" applyBorder="1"/>
    <xf numFmtId="0" fontId="17" fillId="0" borderId="1" xfId="0" quotePrefix="1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43" fontId="20" fillId="0" borderId="1" xfId="5" applyFont="1" applyFill="1" applyBorder="1"/>
    <xf numFmtId="0" fontId="19" fillId="0" borderId="1" xfId="0" applyFont="1" applyFill="1" applyBorder="1" applyAlignment="1">
      <alignment horizontal="right" wrapText="1"/>
    </xf>
    <xf numFmtId="43" fontId="17" fillId="0" borderId="1" xfId="5" applyFont="1" applyFill="1" applyBorder="1" applyAlignment="1">
      <alignment horizontal="center"/>
    </xf>
    <xf numFmtId="43" fontId="30" fillId="0" borderId="0" xfId="1" applyFont="1" applyFill="1" applyProtection="1">
      <protection hidden="1"/>
    </xf>
    <xf numFmtId="0" fontId="0" fillId="0" borderId="0" xfId="0" applyFont="1" applyFill="1"/>
    <xf numFmtId="0" fontId="15" fillId="0" borderId="3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0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43" fontId="3" fillId="7" borderId="3" xfId="1" applyFont="1" applyFill="1" applyBorder="1" applyAlignment="1">
      <alignment horizontal="center"/>
    </xf>
    <xf numFmtId="43" fontId="3" fillId="7" borderId="7" xfId="1" applyFont="1" applyFill="1" applyBorder="1" applyAlignment="1">
      <alignment horizontal="center"/>
    </xf>
    <xf numFmtId="0" fontId="3" fillId="7" borderId="3" xfId="0" quotePrefix="1" applyFont="1" applyFill="1" applyBorder="1" applyAlignment="1">
      <alignment horizontal="center"/>
    </xf>
    <xf numFmtId="0" fontId="3" fillId="7" borderId="7" xfId="0" quotePrefix="1" applyFont="1" applyFill="1" applyBorder="1" applyAlignment="1">
      <alignment horizontal="center"/>
    </xf>
    <xf numFmtId="15" fontId="3" fillId="7" borderId="1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5" fontId="3" fillId="7" borderId="3" xfId="0" applyNumberFormat="1" applyFont="1" applyFill="1" applyBorder="1" applyAlignment="1">
      <alignment horizontal="right"/>
    </xf>
    <xf numFmtId="15" fontId="3" fillId="7" borderId="7" xfId="0" applyNumberFormat="1" applyFont="1" applyFill="1" applyBorder="1" applyAlignment="1">
      <alignment horizontal="right"/>
    </xf>
    <xf numFmtId="0" fontId="10" fillId="7" borderId="3" xfId="0" applyFont="1" applyFill="1" applyBorder="1" applyAlignment="1">
      <alignment horizontal="left"/>
    </xf>
    <xf numFmtId="0" fontId="10" fillId="7" borderId="7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left"/>
    </xf>
    <xf numFmtId="15" fontId="3" fillId="7" borderId="1" xfId="0" applyNumberFormat="1" applyFont="1" applyFill="1" applyBorder="1" applyAlignment="1">
      <alignment horizontal="right"/>
    </xf>
    <xf numFmtId="43" fontId="3" fillId="7" borderId="1" xfId="1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quotePrefix="1" applyFill="1" applyBorder="1" applyAlignment="1">
      <alignment horizontal="center"/>
    </xf>
    <xf numFmtId="171" fontId="3" fillId="0" borderId="1" xfId="942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171" fontId="0" fillId="0" borderId="1" xfId="942" applyFont="1" applyFill="1" applyBorder="1" applyAlignment="1">
      <alignment horizontal="right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171" fontId="3" fillId="0" borderId="1" xfId="942" applyFont="1" applyFill="1" applyBorder="1" applyAlignment="1">
      <alignment horizontal="right"/>
    </xf>
    <xf numFmtId="0" fontId="15" fillId="0" borderId="1" xfId="0" applyFont="1" applyFill="1" applyBorder="1"/>
    <xf numFmtId="0" fontId="10" fillId="0" borderId="1" xfId="0" applyFont="1" applyFill="1" applyBorder="1" applyAlignment="1">
      <alignment horizontal="right"/>
    </xf>
    <xf numFmtId="14" fontId="0" fillId="0" borderId="1" xfId="942" applyNumberFormat="1" applyFont="1" applyFill="1" applyBorder="1" applyAlignment="1">
      <alignment horizontal="right"/>
    </xf>
    <xf numFmtId="43" fontId="3" fillId="0" borderId="1" xfId="5" applyFont="1" applyFill="1" applyBorder="1"/>
    <xf numFmtId="0" fontId="0" fillId="5" borderId="1" xfId="0" applyFill="1" applyBorder="1"/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1" fontId="0" fillId="0" borderId="1" xfId="0" quotePrefix="1" applyNumberFormat="1" applyFont="1" applyFill="1" applyBorder="1" applyAlignment="1">
      <alignment horizontal="center"/>
    </xf>
    <xf numFmtId="169" fontId="0" fillId="0" borderId="1" xfId="946" applyFont="1" applyFill="1" applyBorder="1" applyAlignment="1">
      <alignment horizontal="right"/>
    </xf>
    <xf numFmtId="169" fontId="3" fillId="0" borderId="1" xfId="946" applyFont="1" applyFill="1" applyBorder="1" applyAlignment="1">
      <alignment horizontal="right"/>
    </xf>
    <xf numFmtId="0" fontId="0" fillId="0" borderId="1" xfId="0" applyFill="1" applyBorder="1" applyAlignment="1"/>
    <xf numFmtId="1" fontId="0" fillId="0" borderId="1" xfId="0" applyNumberFormat="1" applyFill="1" applyBorder="1" applyAlignment="1"/>
    <xf numFmtId="41" fontId="22" fillId="0" borderId="1" xfId="941" applyFont="1" applyFill="1" applyBorder="1"/>
    <xf numFmtId="0" fontId="17" fillId="0" borderId="1" xfId="0" applyFont="1" applyFill="1" applyBorder="1" applyAlignment="1">
      <alignment vertical="center"/>
    </xf>
    <xf numFmtId="0" fontId="17" fillId="0" borderId="1" xfId="0" quotePrefix="1" applyFont="1" applyFill="1" applyBorder="1" applyAlignment="1">
      <alignment horizontal="center"/>
    </xf>
    <xf numFmtId="15" fontId="3" fillId="0" borderId="7" xfId="0" applyNumberFormat="1" applyFont="1" applyFill="1" applyBorder="1" applyAlignment="1">
      <alignment horizontal="right"/>
    </xf>
    <xf numFmtId="41" fontId="17" fillId="0" borderId="1" xfId="941" applyFont="1" applyFill="1" applyBorder="1"/>
    <xf numFmtId="43" fontId="3" fillId="7" borderId="7" xfId="5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41" fontId="17" fillId="0" borderId="1" xfId="94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/>
    </xf>
    <xf numFmtId="15" fontId="3" fillId="0" borderId="3" xfId="0" applyNumberFormat="1" applyFont="1" applyFill="1" applyBorder="1" applyAlignment="1"/>
    <xf numFmtId="0" fontId="21" fillId="5" borderId="6" xfId="0" applyFont="1" applyFill="1" applyBorder="1" applyAlignment="1">
      <alignment horizontal="center" vertical="center"/>
    </xf>
    <xf numFmtId="41" fontId="3" fillId="0" borderId="1" xfId="941" applyFont="1" applyFill="1" applyBorder="1" applyAlignment="1">
      <alignment horizontal="center"/>
    </xf>
    <xf numFmtId="0" fontId="26" fillId="7" borderId="3" xfId="0" applyFont="1" applyFill="1" applyBorder="1" applyAlignment="1">
      <alignment horizontal="center"/>
    </xf>
    <xf numFmtId="41" fontId="3" fillId="0" borderId="1" xfId="941" applyFont="1" applyFill="1" applyBorder="1"/>
    <xf numFmtId="0" fontId="1" fillId="0" borderId="3" xfId="0" applyFont="1" applyFill="1" applyBorder="1" applyAlignment="1"/>
    <xf numFmtId="43" fontId="1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/>
    </xf>
    <xf numFmtId="15" fontId="3" fillId="0" borderId="3" xfId="0" applyNumberFormat="1" applyFont="1" applyFill="1" applyBorder="1" applyAlignment="1">
      <alignment horizontal="right"/>
    </xf>
    <xf numFmtId="14" fontId="17" fillId="0" borderId="1" xfId="0" applyNumberFormat="1" applyFont="1" applyFill="1" applyBorder="1" applyAlignment="1">
      <alignment wrapText="1"/>
    </xf>
    <xf numFmtId="44" fontId="17" fillId="0" borderId="1" xfId="17" applyFont="1" applyFill="1" applyBorder="1"/>
    <xf numFmtId="41" fontId="3" fillId="0" borderId="1" xfId="941" applyFont="1" applyFill="1" applyBorder="1" applyAlignment="1">
      <alignment horizontal="right"/>
    </xf>
    <xf numFmtId="0" fontId="21" fillId="5" borderId="5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/>
    </xf>
    <xf numFmtId="0" fontId="31" fillId="0" borderId="1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wrapText="1"/>
    </xf>
    <xf numFmtId="43" fontId="0" fillId="0" borderId="0" xfId="1" applyFont="1" applyFill="1" applyAlignment="1">
      <alignment horizontal="right"/>
    </xf>
    <xf numFmtId="43" fontId="3" fillId="7" borderId="3" xfId="5" applyFont="1" applyFill="1" applyBorder="1" applyAlignment="1">
      <alignment horizontal="left"/>
    </xf>
    <xf numFmtId="165" fontId="3" fillId="0" borderId="1" xfId="6" applyFont="1" applyFill="1" applyBorder="1"/>
    <xf numFmtId="43" fontId="17" fillId="0" borderId="1" xfId="1" applyFont="1" applyFill="1" applyBorder="1" applyAlignment="1">
      <alignment horizontal="right"/>
    </xf>
    <xf numFmtId="0" fontId="3" fillId="5" borderId="6" xfId="0" applyFont="1" applyFill="1" applyBorder="1" applyAlignment="1">
      <alignment horizontal="center"/>
    </xf>
    <xf numFmtId="0" fontId="24" fillId="5" borderId="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4" fillId="5" borderId="6" xfId="0" applyFont="1" applyFill="1" applyBorder="1" applyAlignment="1">
      <alignment horizontal="center" wrapText="1"/>
    </xf>
    <xf numFmtId="0" fontId="27" fillId="0" borderId="0" xfId="0" applyFont="1" applyFill="1"/>
    <xf numFmtId="0" fontId="3" fillId="0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4" fontId="27" fillId="0" borderId="1" xfId="17" applyFont="1" applyFill="1" applyBorder="1"/>
    <xf numFmtId="0" fontId="10" fillId="7" borderId="3" xfId="0" applyFont="1" applyFill="1" applyBorder="1" applyAlignment="1">
      <alignment horizontal="center"/>
    </xf>
    <xf numFmtId="14" fontId="3" fillId="0" borderId="1" xfId="0" applyNumberFormat="1" applyFont="1" applyFill="1" applyBorder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15" fillId="0" borderId="1" xfId="0" applyFont="1" applyFill="1" applyBorder="1"/>
    <xf numFmtId="14" fontId="0" fillId="0" borderId="1" xfId="943" applyNumberFormat="1" applyFont="1" applyFill="1" applyBorder="1" applyAlignment="1">
      <alignment horizontal="right"/>
    </xf>
    <xf numFmtId="0" fontId="0" fillId="0" borderId="0" xfId="0"/>
    <xf numFmtId="0" fontId="15" fillId="0" borderId="1" xfId="0" applyFont="1" applyFill="1" applyBorder="1"/>
    <xf numFmtId="15" fontId="3" fillId="7" borderId="1" xfId="0" applyNumberFormat="1" applyFont="1" applyFill="1" applyBorder="1"/>
    <xf numFmtId="171" fontId="3" fillId="7" borderId="1" xfId="3506" applyFont="1" applyFill="1" applyBorder="1"/>
    <xf numFmtId="0" fontId="3" fillId="7" borderId="1" xfId="0" applyFont="1" applyFill="1" applyBorder="1"/>
    <xf numFmtId="0" fontId="0" fillId="7" borderId="1" xfId="0" applyFont="1" applyFill="1" applyBorder="1"/>
    <xf numFmtId="43" fontId="20" fillId="7" borderId="1" xfId="5" applyFont="1" applyFill="1" applyBorder="1"/>
    <xf numFmtId="43" fontId="17" fillId="7" borderId="1" xfId="5" applyFont="1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5" fontId="3" fillId="7" borderId="1" xfId="0" applyNumberFormat="1" applyFont="1" applyFill="1" applyBorder="1" applyAlignment="1">
      <alignment horizontal="right"/>
    </xf>
    <xf numFmtId="171" fontId="1" fillId="7" borderId="1" xfId="3506" applyFont="1" applyFill="1" applyBorder="1"/>
    <xf numFmtId="0" fontId="1" fillId="7" borderId="1" xfId="0" quotePrefix="1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14" fontId="1" fillId="7" borderId="1" xfId="0" applyNumberFormat="1" applyFont="1" applyFill="1" applyBorder="1"/>
    <xf numFmtId="0" fontId="1" fillId="7" borderId="1" xfId="0" applyFont="1" applyFill="1" applyBorder="1" applyAlignment="1">
      <alignment horizontal="right"/>
    </xf>
    <xf numFmtId="0" fontId="10" fillId="7" borderId="1" xfId="0" applyFont="1" applyFill="1" applyBorder="1"/>
    <xf numFmtId="171" fontId="1" fillId="7" borderId="1" xfId="3506" applyFont="1" applyFill="1" applyBorder="1" applyAlignment="1">
      <alignment horizontal="right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22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0" fontId="24" fillId="7" borderId="1" xfId="0" applyFont="1" applyFill="1" applyBorder="1" applyAlignment="1">
      <alignment wrapText="1"/>
    </xf>
    <xf numFmtId="0" fontId="1" fillId="7" borderId="8" xfId="0" applyFont="1" applyFill="1" applyBorder="1"/>
    <xf numFmtId="0" fontId="3" fillId="7" borderId="1" xfId="0" quotePrefix="1" applyFont="1" applyFill="1" applyBorder="1" applyAlignment="1">
      <alignment horizontal="center"/>
    </xf>
    <xf numFmtId="171" fontId="3" fillId="7" borderId="1" xfId="3506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/>
    <xf numFmtId="14" fontId="3" fillId="7" borderId="1" xfId="0" applyNumberFormat="1" applyFont="1" applyFill="1" applyBorder="1"/>
    <xf numFmtId="0" fontId="3" fillId="7" borderId="1" xfId="0" applyFont="1" applyFill="1" applyBorder="1" applyAlignment="1">
      <alignment vertical="center" wrapText="1"/>
    </xf>
    <xf numFmtId="167" fontId="3" fillId="7" borderId="1" xfId="0" applyNumberFormat="1" applyFont="1" applyFill="1" applyBorder="1"/>
    <xf numFmtId="44" fontId="21" fillId="7" borderId="1" xfId="17" applyFont="1" applyFill="1" applyBorder="1"/>
    <xf numFmtId="0" fontId="15" fillId="7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24" fillId="7" borderId="2" xfId="0" applyFont="1" applyFill="1" applyBorder="1" applyAlignment="1">
      <alignment wrapText="1"/>
    </xf>
    <xf numFmtId="0" fontId="34" fillId="7" borderId="1" xfId="0" applyFont="1" applyFill="1" applyBorder="1" applyAlignment="1">
      <alignment wrapText="1"/>
    </xf>
    <xf numFmtId="0" fontId="19" fillId="7" borderId="1" xfId="0" applyFont="1" applyFill="1" applyBorder="1" applyAlignment="1">
      <alignment horizontal="right" wrapText="1"/>
    </xf>
    <xf numFmtId="0" fontId="3" fillId="7" borderId="3" xfId="0" quotePrefix="1" applyFont="1" applyFill="1" applyBorder="1" applyAlignment="1">
      <alignment horizontal="center"/>
    </xf>
    <xf numFmtId="43" fontId="1" fillId="7" borderId="1" xfId="5" applyFont="1" applyFill="1" applyBorder="1" applyAlignment="1">
      <alignment horizontal="right"/>
    </xf>
    <xf numFmtId="0" fontId="27" fillId="7" borderId="1" xfId="0" applyFont="1" applyFill="1" applyBorder="1" applyAlignment="1"/>
    <xf numFmtId="0" fontId="28" fillId="7" borderId="1" xfId="0" applyFont="1" applyFill="1" applyBorder="1" applyAlignment="1">
      <alignment wrapText="1"/>
    </xf>
    <xf numFmtId="0" fontId="1" fillId="9" borderId="1" xfId="0" applyFont="1" applyFill="1" applyBorder="1"/>
    <xf numFmtId="0" fontId="1" fillId="5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0" fillId="7" borderId="8" xfId="0" applyFont="1" applyFill="1" applyBorder="1"/>
    <xf numFmtId="0" fontId="0" fillId="7" borderId="1" xfId="0" quotePrefix="1" applyFont="1" applyFill="1" applyBorder="1" applyAlignment="1">
      <alignment horizontal="center"/>
    </xf>
    <xf numFmtId="0" fontId="15" fillId="0" borderId="7" xfId="0" applyFont="1" applyFill="1" applyBorder="1" applyAlignment="1">
      <alignment horizontal="right"/>
    </xf>
    <xf numFmtId="2" fontId="1" fillId="7" borderId="1" xfId="0" applyNumberFormat="1" applyFont="1" applyFill="1" applyBorder="1"/>
    <xf numFmtId="15" fontId="3" fillId="7" borderId="3" xfId="0" applyNumberFormat="1" applyFont="1" applyFill="1" applyBorder="1"/>
    <xf numFmtId="16" fontId="2" fillId="7" borderId="1" xfId="0" quotePrefix="1" applyNumberFormat="1" applyFont="1" applyFill="1" applyBorder="1" applyAlignment="1">
      <alignment horizontal="center"/>
    </xf>
    <xf numFmtId="0" fontId="22" fillId="7" borderId="3" xfId="0" applyFont="1" applyFill="1" applyBorder="1" applyAlignment="1">
      <alignment vertical="center"/>
    </xf>
    <xf numFmtId="0" fontId="21" fillId="7" borderId="3" xfId="0" applyFont="1" applyFill="1" applyBorder="1" applyAlignment="1">
      <alignment horizontal="left" vertical="center"/>
    </xf>
    <xf numFmtId="0" fontId="21" fillId="7" borderId="3" xfId="0" applyFont="1" applyFill="1" applyBorder="1"/>
    <xf numFmtId="0" fontId="1" fillId="7" borderId="3" xfId="0" applyFont="1" applyFill="1" applyBorder="1" applyAlignment="1">
      <alignment horizontal="right"/>
    </xf>
    <xf numFmtId="171" fontId="1" fillId="7" borderId="3" xfId="3506" applyFont="1" applyFill="1" applyBorder="1"/>
    <xf numFmtId="0" fontId="1" fillId="7" borderId="3" xfId="0" applyFont="1" applyFill="1" applyBorder="1" applyAlignment="1">
      <alignment horizontal="center"/>
    </xf>
    <xf numFmtId="171" fontId="3" fillId="7" borderId="3" xfId="3506" applyFont="1" applyFill="1" applyBorder="1"/>
    <xf numFmtId="0" fontId="22" fillId="7" borderId="1" xfId="0" applyFont="1" applyFill="1" applyBorder="1" applyAlignment="1">
      <alignment vertical="center"/>
    </xf>
    <xf numFmtId="44" fontId="39" fillId="7" borderId="1" xfId="17" applyFont="1" applyFill="1" applyBorder="1" applyAlignment="1">
      <alignment horizontal="left" wrapText="1"/>
    </xf>
    <xf numFmtId="0" fontId="21" fillId="7" borderId="0" xfId="0" applyFont="1" applyFill="1"/>
    <xf numFmtId="0" fontId="0" fillId="7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 wrapText="1"/>
    </xf>
    <xf numFmtId="0" fontId="27" fillId="0" borderId="1" xfId="0" quotePrefix="1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/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/>
    <xf numFmtId="0" fontId="17" fillId="0" borderId="1" xfId="0" applyFont="1" applyFill="1" applyBorder="1" applyAlignment="1">
      <alignment wrapText="1"/>
    </xf>
    <xf numFmtId="43" fontId="3" fillId="0" borderId="1" xfId="5" applyFont="1" applyFill="1" applyBorder="1"/>
    <xf numFmtId="0" fontId="3" fillId="0" borderId="3" xfId="0" applyFont="1" applyFill="1" applyBorder="1" applyAlignment="1"/>
    <xf numFmtId="0" fontId="0" fillId="0" borderId="1" xfId="0" quotePrefix="1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14" fontId="1" fillId="7" borderId="1" xfId="0" applyNumberFormat="1" applyFont="1" applyFill="1" applyBorder="1" applyAlignment="1">
      <alignment horizontal="right"/>
    </xf>
    <xf numFmtId="14" fontId="1" fillId="7" borderId="1" xfId="0" applyNumberFormat="1" applyFont="1" applyFill="1" applyBorder="1"/>
    <xf numFmtId="14" fontId="3" fillId="7" borderId="1" xfId="0" applyNumberFormat="1" applyFont="1" applyFill="1" applyBorder="1"/>
    <xf numFmtId="0" fontId="1" fillId="9" borderId="1" xfId="0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/>
    <xf numFmtId="0" fontId="1" fillId="9" borderId="1" xfId="0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 wrapText="1"/>
    </xf>
    <xf numFmtId="0" fontId="17" fillId="0" borderId="1" xfId="0" applyFont="1" applyFill="1" applyBorder="1"/>
    <xf numFmtId="1" fontId="1" fillId="0" borderId="1" xfId="0" quotePrefix="1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44" fontId="21" fillId="0" borderId="1" xfId="17" applyFont="1" applyFill="1" applyBorder="1"/>
    <xf numFmtId="0" fontId="22" fillId="0" borderId="3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15" fontId="17" fillId="0" borderId="1" xfId="0" applyNumberFormat="1" applyFont="1" applyFill="1" applyBorder="1"/>
    <xf numFmtId="0" fontId="27" fillId="0" borderId="1" xfId="0" applyFont="1" applyFill="1" applyBorder="1"/>
    <xf numFmtId="0" fontId="17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15" fontId="17" fillId="0" borderId="3" xfId="0" applyNumberFormat="1" applyFont="1" applyFill="1" applyBorder="1"/>
    <xf numFmtId="0" fontId="22" fillId="0" borderId="1" xfId="0" applyFont="1" applyFill="1" applyBorder="1"/>
    <xf numFmtId="0" fontId="15" fillId="0" borderId="7" xfId="0" applyFont="1" applyFill="1" applyBorder="1"/>
    <xf numFmtId="0" fontId="21" fillId="0" borderId="3" xfId="0" applyFont="1" applyFill="1" applyBorder="1"/>
    <xf numFmtId="0" fontId="20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1" fontId="1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71" fontId="3" fillId="0" borderId="1" xfId="3507" applyNumberFormat="1" applyFont="1" applyFill="1" applyBorder="1"/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14" fontId="3" fillId="0" borderId="1" xfId="3507" applyNumberFormat="1" applyFont="1" applyFill="1" applyBorder="1"/>
    <xf numFmtId="43" fontId="3" fillId="0" borderId="1" xfId="5" applyFont="1" applyFill="1" applyBorder="1"/>
    <xf numFmtId="0" fontId="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0" xfId="0" applyFont="1" applyFill="1"/>
    <xf numFmtId="171" fontId="3" fillId="0" borderId="1" xfId="0" applyNumberFormat="1" applyFont="1" applyFill="1" applyBorder="1"/>
    <xf numFmtId="0" fontId="0" fillId="0" borderId="1" xfId="0" applyFont="1" applyFill="1" applyBorder="1"/>
    <xf numFmtId="167" fontId="3" fillId="0" borderId="1" xfId="1041" applyNumberFormat="1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5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0" fontId="27" fillId="0" borderId="5" xfId="0" applyFont="1" applyFill="1" applyBorder="1" applyAlignment="1">
      <alignment wrapText="1"/>
    </xf>
    <xf numFmtId="0" fontId="38" fillId="0" borderId="1" xfId="0" applyFont="1" applyFill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wrapText="1"/>
    </xf>
    <xf numFmtId="15" fontId="3" fillId="0" borderId="3" xfId="0" applyNumberFormat="1" applyFont="1" applyFill="1" applyBorder="1"/>
    <xf numFmtId="0" fontId="21" fillId="0" borderId="1" xfId="0" applyFont="1" applyBorder="1"/>
    <xf numFmtId="0" fontId="17" fillId="0" borderId="1" xfId="0" applyFont="1" applyBorder="1" applyAlignment="1">
      <alignment horizontal="left" vertical="center"/>
    </xf>
    <xf numFmtId="0" fontId="22" fillId="0" borderId="1" xfId="0" applyFont="1" applyBorder="1"/>
    <xf numFmtId="44" fontId="39" fillId="0" borderId="1" xfId="17" applyFont="1" applyBorder="1" applyAlignment="1">
      <alignment horizontal="left" wrapText="1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1" fillId="0" borderId="3" xfId="0" applyFont="1" applyBorder="1"/>
    <xf numFmtId="171" fontId="1" fillId="0" borderId="1" xfId="3507" applyNumberFormat="1" applyFont="1" applyFill="1" applyBorder="1" applyAlignment="1">
      <alignment horizontal="right"/>
    </xf>
    <xf numFmtId="171" fontId="21" fillId="0" borderId="1" xfId="1401" applyNumberFormat="1" applyFont="1" applyFill="1" applyBorder="1"/>
    <xf numFmtId="171" fontId="21" fillId="0" borderId="3" xfId="1401" applyNumberFormat="1" applyFont="1" applyFill="1" applyBorder="1"/>
    <xf numFmtId="171" fontId="1" fillId="0" borderId="1" xfId="3507" applyNumberFormat="1" applyFont="1" applyFill="1" applyBorder="1"/>
    <xf numFmtId="171" fontId="3" fillId="0" borderId="1" xfId="3507" applyNumberFormat="1" applyFont="1" applyFill="1" applyBorder="1" applyAlignment="1">
      <alignment horizontal="right"/>
    </xf>
    <xf numFmtId="171" fontId="21" fillId="0" borderId="1" xfId="17" applyNumberFormat="1" applyFont="1" applyFill="1" applyBorder="1"/>
    <xf numFmtId="167" fontId="1" fillId="0" borderId="1" xfId="1041" applyNumberFormat="1" applyFont="1" applyFill="1" applyBorder="1" applyAlignment="1">
      <alignment horizontal="right"/>
    </xf>
    <xf numFmtId="167" fontId="1" fillId="0" borderId="1" xfId="1041" applyNumberFormat="1" applyFont="1" applyFill="1" applyBorder="1"/>
    <xf numFmtId="167" fontId="3" fillId="0" borderId="1" xfId="1041" applyNumberFormat="1" applyFont="1" applyFill="1" applyBorder="1" applyAlignment="1">
      <alignment horizontal="right"/>
    </xf>
    <xf numFmtId="167" fontId="1" fillId="0" borderId="3" xfId="1041" applyNumberFormat="1" applyFont="1" applyFill="1" applyBorder="1" applyAlignment="1">
      <alignment horizontal="right"/>
    </xf>
    <xf numFmtId="167" fontId="0" fillId="0" borderId="1" xfId="1041" applyNumberFormat="1" applyFont="1" applyFill="1" applyBorder="1" applyAlignment="1">
      <alignment horizontal="right"/>
    </xf>
    <xf numFmtId="0" fontId="3" fillId="0" borderId="1" xfId="1041" applyNumberFormat="1" applyFont="1" applyFill="1" applyBorder="1" applyAlignment="1">
      <alignment horizontal="center"/>
    </xf>
    <xf numFmtId="0" fontId="2" fillId="0" borderId="1" xfId="1041" quotePrefix="1" applyNumberFormat="1" applyFont="1" applyFill="1" applyBorder="1" applyAlignment="1">
      <alignment horizontal="center"/>
    </xf>
    <xf numFmtId="0" fontId="1" fillId="0" borderId="1" xfId="1041" applyNumberFormat="1" applyFont="1" applyFill="1" applyBorder="1" applyAlignment="1">
      <alignment horizontal="center"/>
    </xf>
    <xf numFmtId="0" fontId="1" fillId="0" borderId="1" xfId="1041" quotePrefix="1" applyNumberFormat="1" applyFont="1" applyFill="1" applyBorder="1" applyAlignment="1">
      <alignment horizontal="center"/>
    </xf>
    <xf numFmtId="0" fontId="3" fillId="0" borderId="1" xfId="1041" quotePrefix="1" applyNumberFormat="1" applyFont="1" applyFill="1" applyBorder="1" applyAlignment="1">
      <alignment horizontal="center"/>
    </xf>
    <xf numFmtId="0" fontId="15" fillId="0" borderId="1" xfId="1041" quotePrefix="1" applyNumberFormat="1" applyFont="1" applyFill="1" applyBorder="1" applyAlignment="1">
      <alignment horizontal="center"/>
    </xf>
    <xf numFmtId="0" fontId="3" fillId="0" borderId="1" xfId="1041" applyNumberFormat="1" applyFont="1" applyFill="1" applyBorder="1" applyAlignment="1">
      <alignment horizontal="center" wrapText="1"/>
    </xf>
    <xf numFmtId="0" fontId="0" fillId="0" borderId="1" xfId="1041" quotePrefix="1" applyNumberFormat="1" applyFont="1" applyFill="1" applyBorder="1" applyAlignment="1">
      <alignment horizontal="center"/>
    </xf>
    <xf numFmtId="0" fontId="0" fillId="0" borderId="1" xfId="1041" applyNumberFormat="1" applyFont="1" applyFill="1" applyBorder="1" applyAlignment="1">
      <alignment horizontal="center"/>
    </xf>
    <xf numFmtId="0" fontId="0" fillId="0" borderId="1" xfId="1041" applyNumberFormat="1" applyFont="1" applyBorder="1" applyAlignment="1">
      <alignment horizontal="center"/>
    </xf>
    <xf numFmtId="0" fontId="3" fillId="0" borderId="3" xfId="1041" applyNumberFormat="1" applyFont="1" applyFill="1" applyBorder="1" applyAlignment="1">
      <alignment horizontal="center"/>
    </xf>
    <xf numFmtId="14" fontId="3" fillId="0" borderId="1" xfId="3504" applyNumberFormat="1" applyFont="1" applyFill="1" applyBorder="1"/>
    <xf numFmtId="0" fontId="15" fillId="0" borderId="1" xfId="0" applyFont="1" applyFill="1" applyBorder="1" applyAlignment="1">
      <alignment horizontal="right"/>
    </xf>
  </cellXfs>
  <cellStyles count="3508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6"/>
  <sheetViews>
    <sheetView zoomScale="70" zoomScaleNormal="70" workbookViewId="0">
      <pane ySplit="10" topLeftCell="A29" activePane="bottomLeft" state="frozen"/>
      <selection activeCell="A196" sqref="A196"/>
      <selection pane="bottomLeft" activeCell="I50" sqref="I50"/>
    </sheetView>
  </sheetViews>
  <sheetFormatPr baseColWidth="10" defaultRowHeight="23.25" customHeight="1" x14ac:dyDescent="0.25"/>
  <cols>
    <col min="1" max="1" width="10.5703125" style="25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9.7109375" style="23" customWidth="1"/>
    <col min="10" max="10" width="27.140625" style="17" customWidth="1"/>
    <col min="11" max="11" width="21.5703125" customWidth="1"/>
    <col min="12" max="12" width="28.14062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8" t="s">
        <v>14</v>
      </c>
    </row>
    <row r="2" spans="1:109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26"/>
    </row>
    <row r="3" spans="1:109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107" t="s">
        <v>125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6"/>
    </row>
    <row r="6" spans="1:109" ht="23.25" customHeight="1" x14ac:dyDescent="0.25">
      <c r="A6" s="10"/>
      <c r="H6"/>
      <c r="I6"/>
      <c r="J6"/>
      <c r="L6" t="s">
        <v>15</v>
      </c>
    </row>
    <row r="7" spans="1:109" ht="23.25" customHeight="1" x14ac:dyDescent="0.25">
      <c r="A7" s="108" t="s">
        <v>23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09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30" t="s">
        <v>25</v>
      </c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102">
        <v>358</v>
      </c>
      <c r="B11" s="337" t="s">
        <v>273</v>
      </c>
      <c r="C11" s="113">
        <v>901028912</v>
      </c>
      <c r="D11" s="184">
        <v>43048</v>
      </c>
      <c r="E11" s="204" t="s">
        <v>274</v>
      </c>
      <c r="F11" s="337">
        <v>5717</v>
      </c>
      <c r="G11" s="354">
        <v>344917</v>
      </c>
      <c r="H11" s="352">
        <v>49070681.270000003</v>
      </c>
      <c r="I11" s="390" t="s">
        <v>275</v>
      </c>
      <c r="J11" s="340">
        <v>355762439.22000003</v>
      </c>
      <c r="K11" s="395">
        <v>43091</v>
      </c>
      <c r="L11" s="344">
        <v>43091</v>
      </c>
      <c r="M11" s="35"/>
      <c r="N11" s="3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103"/>
      <c r="B12" s="337" t="s">
        <v>276</v>
      </c>
      <c r="C12" s="114"/>
      <c r="D12" s="167"/>
      <c r="E12" s="183"/>
      <c r="F12" s="337">
        <v>215917</v>
      </c>
      <c r="G12" s="337">
        <v>345217</v>
      </c>
      <c r="H12" s="352">
        <v>59421825.189999998</v>
      </c>
      <c r="I12" s="384" t="s">
        <v>277</v>
      </c>
      <c r="J12" s="340">
        <v>372168273.54000002</v>
      </c>
      <c r="K12" s="395">
        <v>43091</v>
      </c>
      <c r="L12" s="344">
        <v>43091</v>
      </c>
      <c r="M12" s="38"/>
      <c r="N12" s="3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356">
        <v>359</v>
      </c>
      <c r="B13" s="342" t="s">
        <v>278</v>
      </c>
      <c r="C13" s="337">
        <v>900148612</v>
      </c>
      <c r="D13" s="338">
        <v>43048</v>
      </c>
      <c r="E13" s="345" t="s">
        <v>279</v>
      </c>
      <c r="F13" s="337">
        <v>283317</v>
      </c>
      <c r="G13" s="354">
        <v>345317</v>
      </c>
      <c r="H13" s="381">
        <v>8633823</v>
      </c>
      <c r="I13" s="389">
        <v>767</v>
      </c>
      <c r="J13" s="377">
        <v>54075000</v>
      </c>
      <c r="K13" s="395">
        <v>43091</v>
      </c>
      <c r="L13" s="344">
        <v>43091</v>
      </c>
      <c r="M13" s="38"/>
      <c r="N13" s="3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356">
        <v>360</v>
      </c>
      <c r="B14" s="337" t="s">
        <v>280</v>
      </c>
      <c r="C14" s="337">
        <v>800079939</v>
      </c>
      <c r="D14" s="338">
        <v>43049</v>
      </c>
      <c r="E14" s="337" t="s">
        <v>281</v>
      </c>
      <c r="F14" s="337">
        <v>5317</v>
      </c>
      <c r="G14" s="354">
        <v>346517</v>
      </c>
      <c r="H14" s="381">
        <v>2239532.84</v>
      </c>
      <c r="I14" s="388">
        <v>35339</v>
      </c>
      <c r="J14" s="377">
        <v>16236613.060000001</v>
      </c>
      <c r="K14" s="395">
        <v>43091</v>
      </c>
      <c r="L14" s="344">
        <v>43091</v>
      </c>
      <c r="M14" s="38"/>
      <c r="N14" s="3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356">
        <v>361</v>
      </c>
      <c r="B15" s="355" t="s">
        <v>282</v>
      </c>
      <c r="C15" s="355">
        <v>900761131</v>
      </c>
      <c r="D15" s="338">
        <v>43049</v>
      </c>
      <c r="E15" s="337" t="s">
        <v>283</v>
      </c>
      <c r="F15" s="355">
        <v>28117</v>
      </c>
      <c r="G15" s="354">
        <v>341917</v>
      </c>
      <c r="H15" s="379">
        <v>778162</v>
      </c>
      <c r="I15" s="387">
        <v>676</v>
      </c>
      <c r="J15" s="373">
        <v>4873750</v>
      </c>
      <c r="K15" s="395">
        <v>43091</v>
      </c>
      <c r="L15" s="344">
        <v>43091</v>
      </c>
      <c r="M15" s="38"/>
      <c r="N15" s="3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356">
        <v>362</v>
      </c>
      <c r="B16" s="337" t="s">
        <v>143</v>
      </c>
      <c r="C16" s="337">
        <v>800007813</v>
      </c>
      <c r="D16" s="338">
        <v>43049</v>
      </c>
      <c r="E16" s="337" t="s">
        <v>144</v>
      </c>
      <c r="F16" s="339">
        <v>1117</v>
      </c>
      <c r="G16" s="354">
        <v>347217</v>
      </c>
      <c r="H16" s="381">
        <v>0</v>
      </c>
      <c r="I16" s="392" t="s">
        <v>284</v>
      </c>
      <c r="J16" s="376">
        <v>132410781.33</v>
      </c>
      <c r="K16" s="395">
        <v>43091</v>
      </c>
      <c r="L16" s="344">
        <v>43091</v>
      </c>
      <c r="M16" s="38"/>
      <c r="N16" s="38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ht="23.25" customHeight="1" x14ac:dyDescent="0.25">
      <c r="A17" s="356">
        <v>363</v>
      </c>
      <c r="B17" s="355" t="s">
        <v>285</v>
      </c>
      <c r="C17" s="355">
        <v>900062917</v>
      </c>
      <c r="D17" s="338">
        <v>43049</v>
      </c>
      <c r="E17" s="337" t="s">
        <v>286</v>
      </c>
      <c r="F17" s="355">
        <v>189517</v>
      </c>
      <c r="G17" s="354">
        <v>347317</v>
      </c>
      <c r="H17" s="379">
        <v>0</v>
      </c>
      <c r="I17" s="388">
        <v>37782</v>
      </c>
      <c r="J17" s="340">
        <v>33519450</v>
      </c>
      <c r="K17" s="395">
        <v>43091</v>
      </c>
      <c r="L17" s="344">
        <v>43091</v>
      </c>
      <c r="M17" s="38"/>
      <c r="N17" s="3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ht="23.25" customHeight="1" x14ac:dyDescent="0.25">
      <c r="A18" s="396">
        <v>364</v>
      </c>
      <c r="B18" s="173"/>
      <c r="C18" s="188"/>
      <c r="D18" s="188"/>
      <c r="E18" s="188"/>
      <c r="F18" s="188"/>
      <c r="G18" s="188"/>
      <c r="H18" s="188"/>
      <c r="I18" s="188"/>
      <c r="J18" s="188"/>
      <c r="K18" s="175"/>
      <c r="L18" s="344">
        <v>43091</v>
      </c>
      <c r="M18" s="38"/>
      <c r="N18" s="3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ht="23.25" customHeight="1" x14ac:dyDescent="0.25">
      <c r="A19" s="356">
        <v>365</v>
      </c>
      <c r="B19" s="355" t="s">
        <v>287</v>
      </c>
      <c r="C19" s="355">
        <v>19374690</v>
      </c>
      <c r="D19" s="338">
        <v>43054</v>
      </c>
      <c r="E19" s="355" t="s">
        <v>288</v>
      </c>
      <c r="F19" s="355">
        <v>5117</v>
      </c>
      <c r="G19" s="354">
        <v>349017</v>
      </c>
      <c r="H19" s="379">
        <v>3109724</v>
      </c>
      <c r="I19" s="387">
        <v>677</v>
      </c>
      <c r="J19" s="373">
        <v>22545500</v>
      </c>
      <c r="K19" s="395">
        <v>43091</v>
      </c>
      <c r="L19" s="344">
        <v>43091</v>
      </c>
      <c r="M19" s="38"/>
      <c r="N19" s="38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ht="28.5" customHeight="1" x14ac:dyDescent="0.25">
      <c r="A20" s="356">
        <v>366</v>
      </c>
      <c r="B20" s="361" t="s">
        <v>289</v>
      </c>
      <c r="C20" s="349">
        <v>860012336</v>
      </c>
      <c r="D20" s="338">
        <v>43054</v>
      </c>
      <c r="E20" s="361" t="s">
        <v>290</v>
      </c>
      <c r="F20" s="362">
        <v>188717</v>
      </c>
      <c r="G20" s="354">
        <v>350017</v>
      </c>
      <c r="H20" s="379">
        <v>4579000</v>
      </c>
      <c r="I20" s="384">
        <v>10174455</v>
      </c>
      <c r="J20" s="374">
        <v>28679000</v>
      </c>
      <c r="K20" s="395">
        <v>43091</v>
      </c>
      <c r="L20" s="344">
        <v>43091</v>
      </c>
      <c r="M20" s="38"/>
      <c r="N20" s="38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ht="23.25" customHeight="1" x14ac:dyDescent="0.25">
      <c r="A21" s="356">
        <v>367</v>
      </c>
      <c r="B21" s="343" t="s">
        <v>291</v>
      </c>
      <c r="C21" s="339">
        <v>901036012</v>
      </c>
      <c r="D21" s="338">
        <v>43054</v>
      </c>
      <c r="E21" s="346" t="s">
        <v>292</v>
      </c>
      <c r="F21" s="337">
        <v>5917</v>
      </c>
      <c r="G21" s="354">
        <v>350117</v>
      </c>
      <c r="H21" s="352">
        <v>3781944.83</v>
      </c>
      <c r="I21" s="388">
        <v>5</v>
      </c>
      <c r="J21" s="340">
        <v>27419100</v>
      </c>
      <c r="K21" s="395">
        <v>43091</v>
      </c>
      <c r="L21" s="344">
        <v>43091</v>
      </c>
      <c r="M21" s="38"/>
      <c r="N21" s="3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ht="23.25" customHeight="1" x14ac:dyDescent="0.25">
      <c r="A22" s="356">
        <v>368</v>
      </c>
      <c r="B22" s="355" t="s">
        <v>293</v>
      </c>
      <c r="C22" s="355">
        <v>830108265</v>
      </c>
      <c r="D22" s="338">
        <v>43055</v>
      </c>
      <c r="E22" s="337" t="s">
        <v>294</v>
      </c>
      <c r="F22" s="355">
        <v>79317</v>
      </c>
      <c r="G22" s="354">
        <v>351217</v>
      </c>
      <c r="H22" s="379">
        <v>1081739.3899999999</v>
      </c>
      <c r="I22" s="388">
        <v>6302</v>
      </c>
      <c r="J22" s="340">
        <v>6775104.6299999999</v>
      </c>
      <c r="K22" s="395">
        <v>43091</v>
      </c>
      <c r="L22" s="344">
        <v>43091</v>
      </c>
      <c r="M22" s="38"/>
      <c r="N22" s="38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ht="40.5" customHeight="1" x14ac:dyDescent="0.25">
      <c r="A23" s="356">
        <v>369</v>
      </c>
      <c r="B23" s="361" t="s">
        <v>295</v>
      </c>
      <c r="C23" s="337">
        <v>899999044</v>
      </c>
      <c r="D23" s="338">
        <v>43055</v>
      </c>
      <c r="E23" s="366" t="s">
        <v>296</v>
      </c>
      <c r="F23" s="363">
        <v>81917</v>
      </c>
      <c r="G23" s="337">
        <v>351317</v>
      </c>
      <c r="H23" s="379">
        <v>0</v>
      </c>
      <c r="I23" s="388" t="s">
        <v>297</v>
      </c>
      <c r="J23" s="373">
        <v>842400000</v>
      </c>
      <c r="K23" s="395">
        <v>43091</v>
      </c>
      <c r="L23" s="344">
        <v>43091</v>
      </c>
      <c r="M23" s="38"/>
      <c r="N23" s="38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ht="23.25" customHeight="1" x14ac:dyDescent="0.25">
      <c r="A24" s="356">
        <v>370</v>
      </c>
      <c r="B24" s="361" t="s">
        <v>263</v>
      </c>
      <c r="C24" s="353">
        <v>800141397</v>
      </c>
      <c r="D24" s="338">
        <v>43055</v>
      </c>
      <c r="E24" s="366" t="s">
        <v>298</v>
      </c>
      <c r="F24" s="363">
        <v>116917</v>
      </c>
      <c r="G24" s="354">
        <v>351617</v>
      </c>
      <c r="H24" s="380">
        <v>0</v>
      </c>
      <c r="I24" s="386">
        <v>1585</v>
      </c>
      <c r="J24" s="340">
        <v>947727000</v>
      </c>
      <c r="K24" s="395">
        <v>43091</v>
      </c>
      <c r="L24" s="344">
        <v>43091</v>
      </c>
      <c r="M24" s="38"/>
      <c r="N24" s="3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ht="23.25" customHeight="1" x14ac:dyDescent="0.25">
      <c r="A25" s="356">
        <v>371</v>
      </c>
      <c r="B25" s="361" t="s">
        <v>265</v>
      </c>
      <c r="C25" s="351">
        <v>800141397</v>
      </c>
      <c r="D25" s="338">
        <v>43055</v>
      </c>
      <c r="E25" s="369" t="s">
        <v>266</v>
      </c>
      <c r="F25" s="363">
        <v>123317</v>
      </c>
      <c r="G25" s="354">
        <v>351817</v>
      </c>
      <c r="H25" s="380">
        <v>0</v>
      </c>
      <c r="I25" s="393" t="s">
        <v>267</v>
      </c>
      <c r="J25" s="378">
        <v>537516375</v>
      </c>
      <c r="K25" s="395">
        <v>43091</v>
      </c>
      <c r="L25" s="344">
        <v>43091</v>
      </c>
      <c r="M25" s="38"/>
      <c r="N25" s="38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ht="36" customHeight="1" x14ac:dyDescent="0.25">
      <c r="A26" s="356">
        <v>372</v>
      </c>
      <c r="B26" s="337" t="s">
        <v>104</v>
      </c>
      <c r="C26" s="348">
        <v>8600202270</v>
      </c>
      <c r="D26" s="338">
        <v>43055</v>
      </c>
      <c r="E26" s="364" t="s">
        <v>105</v>
      </c>
      <c r="F26" s="337">
        <v>4517</v>
      </c>
      <c r="G26" s="337">
        <v>351917</v>
      </c>
      <c r="H26" s="379">
        <v>372413.79</v>
      </c>
      <c r="I26" s="390" t="s">
        <v>299</v>
      </c>
      <c r="J26" s="373">
        <v>2700000</v>
      </c>
      <c r="K26" s="395">
        <v>43091</v>
      </c>
      <c r="L26" s="344">
        <v>43091</v>
      </c>
      <c r="M26" s="38"/>
      <c r="N26" s="38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ht="23.25" customHeight="1" x14ac:dyDescent="0.25">
      <c r="A27" s="339">
        <v>373</v>
      </c>
      <c r="B27" s="359" t="s">
        <v>300</v>
      </c>
      <c r="C27" s="359"/>
      <c r="D27" s="338">
        <v>43056</v>
      </c>
      <c r="E27" s="337" t="s">
        <v>148</v>
      </c>
      <c r="F27" s="337">
        <v>288017</v>
      </c>
      <c r="G27" s="354">
        <v>352517</v>
      </c>
      <c r="H27" s="379">
        <v>1399243184</v>
      </c>
      <c r="I27" s="390">
        <v>994000000024</v>
      </c>
      <c r="J27" s="373">
        <v>8565269263</v>
      </c>
      <c r="K27" s="395">
        <v>43091</v>
      </c>
      <c r="L27" s="344">
        <v>43091</v>
      </c>
      <c r="M27" s="38"/>
      <c r="N27" s="38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ht="36" customHeight="1" x14ac:dyDescent="0.25">
      <c r="A28" s="356">
        <v>374</v>
      </c>
      <c r="B28" s="357" t="s">
        <v>109</v>
      </c>
      <c r="C28" s="355">
        <v>830122566</v>
      </c>
      <c r="D28" s="338">
        <v>43056</v>
      </c>
      <c r="E28" s="355" t="s">
        <v>110</v>
      </c>
      <c r="F28" s="355">
        <v>188917</v>
      </c>
      <c r="G28" s="354">
        <v>352717</v>
      </c>
      <c r="H28" s="379">
        <v>12730656.699999999</v>
      </c>
      <c r="I28" s="391" t="s">
        <v>301</v>
      </c>
      <c r="J28" s="373">
        <v>79734113.650000006</v>
      </c>
      <c r="K28" s="395">
        <v>43091</v>
      </c>
      <c r="L28" s="344">
        <v>43091</v>
      </c>
      <c r="M28" s="38"/>
      <c r="N28" s="3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ht="23.25" customHeight="1" x14ac:dyDescent="0.25">
      <c r="A29" s="356">
        <v>375</v>
      </c>
      <c r="B29" s="358" t="s">
        <v>149</v>
      </c>
      <c r="C29" s="355">
        <v>891410137</v>
      </c>
      <c r="D29" s="338">
        <v>43056</v>
      </c>
      <c r="E29" s="345" t="s">
        <v>150</v>
      </c>
      <c r="F29" s="355">
        <v>4617</v>
      </c>
      <c r="G29" s="354">
        <v>352817</v>
      </c>
      <c r="H29" s="379">
        <v>59008124.020000003</v>
      </c>
      <c r="I29" s="385" t="s">
        <v>151</v>
      </c>
      <c r="J29" s="350">
        <v>427808899.13999999</v>
      </c>
      <c r="K29" s="395">
        <v>43091</v>
      </c>
      <c r="L29" s="344">
        <v>43091</v>
      </c>
      <c r="M29" s="38"/>
      <c r="N29" s="38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ht="23.25" customHeight="1" x14ac:dyDescent="0.25">
      <c r="A30" s="356">
        <v>376</v>
      </c>
      <c r="B30" s="367" t="s">
        <v>152</v>
      </c>
      <c r="C30" s="337">
        <v>9001100012</v>
      </c>
      <c r="D30" s="338">
        <v>43056</v>
      </c>
      <c r="E30" s="368" t="s">
        <v>153</v>
      </c>
      <c r="F30" s="363">
        <v>73717</v>
      </c>
      <c r="G30" s="354">
        <v>353117</v>
      </c>
      <c r="H30" s="379">
        <v>2735643.24</v>
      </c>
      <c r="I30" s="391" t="s">
        <v>154</v>
      </c>
      <c r="J30" s="378">
        <v>17133765.559999999</v>
      </c>
      <c r="K30" s="395">
        <v>43091</v>
      </c>
      <c r="L30" s="344">
        <v>43091</v>
      </c>
      <c r="M30" s="38"/>
      <c r="N30" s="38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ht="40.5" customHeight="1" x14ac:dyDescent="0.25">
      <c r="A31" s="356">
        <v>377</v>
      </c>
      <c r="B31" s="370" t="s">
        <v>155</v>
      </c>
      <c r="C31" s="372">
        <v>900156622</v>
      </c>
      <c r="D31" s="365">
        <v>43056</v>
      </c>
      <c r="E31" s="372" t="s">
        <v>156</v>
      </c>
      <c r="F31" s="371">
        <v>76117</v>
      </c>
      <c r="G31" s="354">
        <v>353317</v>
      </c>
      <c r="H31" s="382"/>
      <c r="I31" s="394">
        <v>4375</v>
      </c>
      <c r="J31" s="375">
        <v>7457000</v>
      </c>
      <c r="K31" s="395">
        <v>43091</v>
      </c>
      <c r="L31" s="344">
        <v>43091</v>
      </c>
      <c r="M31" s="38"/>
      <c r="N31" s="38"/>
    </row>
    <row r="32" spans="1:109" ht="31.5" customHeight="1" x14ac:dyDescent="0.25">
      <c r="A32" s="356">
        <v>378</v>
      </c>
      <c r="B32" s="337" t="s">
        <v>104</v>
      </c>
      <c r="C32" s="348">
        <v>860020227</v>
      </c>
      <c r="D32" s="365">
        <v>43056</v>
      </c>
      <c r="E32" s="364" t="s">
        <v>105</v>
      </c>
      <c r="F32" s="337">
        <v>4517</v>
      </c>
      <c r="G32" s="354">
        <v>353517</v>
      </c>
      <c r="H32" s="379">
        <v>1675862.0699999998</v>
      </c>
      <c r="I32" s="390" t="s">
        <v>302</v>
      </c>
      <c r="J32" s="373">
        <v>12150000</v>
      </c>
      <c r="K32" s="395">
        <v>43091</v>
      </c>
      <c r="L32" s="344">
        <v>43091</v>
      </c>
      <c r="M32" s="38"/>
      <c r="N32" s="38"/>
    </row>
    <row r="33" spans="1:14" ht="23.25" customHeight="1" x14ac:dyDescent="0.25">
      <c r="A33" s="356">
        <v>379</v>
      </c>
      <c r="B33" s="361" t="s">
        <v>263</v>
      </c>
      <c r="C33" s="353">
        <v>800141397</v>
      </c>
      <c r="D33" s="338">
        <v>43055</v>
      </c>
      <c r="E33" s="366" t="s">
        <v>298</v>
      </c>
      <c r="F33" s="363">
        <v>116917</v>
      </c>
      <c r="G33" s="354">
        <v>353617</v>
      </c>
      <c r="H33" s="380">
        <v>0</v>
      </c>
      <c r="I33" s="392" t="s">
        <v>271</v>
      </c>
      <c r="J33" s="340">
        <v>29186586</v>
      </c>
      <c r="K33" s="395">
        <v>43091</v>
      </c>
      <c r="L33" s="344">
        <v>43091</v>
      </c>
      <c r="M33" s="38"/>
      <c r="N33" s="38"/>
    </row>
    <row r="34" spans="1:14" ht="23.25" customHeight="1" x14ac:dyDescent="0.25">
      <c r="A34" s="356">
        <v>380</v>
      </c>
      <c r="B34" s="172"/>
      <c r="C34" s="105"/>
      <c r="D34" s="105"/>
      <c r="E34" s="105"/>
      <c r="F34" s="105"/>
      <c r="G34" s="105"/>
      <c r="H34" s="105"/>
      <c r="I34" s="105"/>
      <c r="J34" s="105"/>
      <c r="K34" s="106"/>
      <c r="L34" s="344">
        <v>43091</v>
      </c>
      <c r="M34" s="38"/>
      <c r="N34" s="38"/>
    </row>
    <row r="35" spans="1:14" ht="23.25" customHeight="1" x14ac:dyDescent="0.25">
      <c r="A35" s="339">
        <v>381</v>
      </c>
      <c r="B35" s="337" t="s">
        <v>159</v>
      </c>
      <c r="C35" s="337">
        <v>800141397</v>
      </c>
      <c r="D35" s="338">
        <v>43060</v>
      </c>
      <c r="E35" s="337" t="s">
        <v>160</v>
      </c>
      <c r="F35" s="337">
        <v>303417</v>
      </c>
      <c r="G35" s="354">
        <v>356617</v>
      </c>
      <c r="H35" s="379"/>
      <c r="I35" s="384"/>
      <c r="J35" s="373">
        <v>4209550</v>
      </c>
      <c r="K35" s="395">
        <v>43091</v>
      </c>
      <c r="L35" s="344">
        <v>43091</v>
      </c>
      <c r="M35" s="38"/>
      <c r="N35" s="38"/>
    </row>
    <row r="36" spans="1:14" ht="23.25" customHeight="1" x14ac:dyDescent="0.25">
      <c r="A36" s="356">
        <v>382</v>
      </c>
      <c r="B36" s="337" t="s">
        <v>86</v>
      </c>
      <c r="C36" s="337">
        <v>800147578</v>
      </c>
      <c r="D36" s="338">
        <v>43060</v>
      </c>
      <c r="E36" s="364" t="s">
        <v>87</v>
      </c>
      <c r="F36" s="337">
        <v>74517</v>
      </c>
      <c r="G36" s="337">
        <v>370517</v>
      </c>
      <c r="H36" s="381">
        <v>8212808</v>
      </c>
      <c r="I36" s="388" t="s">
        <v>303</v>
      </c>
      <c r="J36" s="377">
        <v>51438115</v>
      </c>
      <c r="K36" s="395">
        <v>43091</v>
      </c>
      <c r="L36" s="344">
        <v>43091</v>
      </c>
      <c r="M36" s="38"/>
      <c r="N36" s="38"/>
    </row>
    <row r="37" spans="1:14" ht="23.25" customHeight="1" x14ac:dyDescent="0.25">
      <c r="A37" s="356">
        <v>383</v>
      </c>
      <c r="B37" s="337" t="s">
        <v>106</v>
      </c>
      <c r="C37" s="348">
        <v>52867178</v>
      </c>
      <c r="D37" s="338">
        <v>43060</v>
      </c>
      <c r="E37" s="364" t="s">
        <v>107</v>
      </c>
      <c r="F37" s="337">
        <v>132717</v>
      </c>
      <c r="G37" s="337"/>
      <c r="H37" s="379">
        <v>0</v>
      </c>
      <c r="I37" s="390">
        <v>138</v>
      </c>
      <c r="J37" s="373">
        <v>7320100</v>
      </c>
      <c r="K37" s="395">
        <v>43091</v>
      </c>
      <c r="L37" s="344">
        <v>43091</v>
      </c>
      <c r="M37" s="38"/>
      <c r="N37" s="38"/>
    </row>
    <row r="38" spans="1:14" ht="23.25" customHeight="1" x14ac:dyDescent="0.25">
      <c r="A38" s="356">
        <v>384</v>
      </c>
      <c r="B38" s="361" t="s">
        <v>304</v>
      </c>
      <c r="C38" s="337">
        <v>800007813</v>
      </c>
      <c r="D38" s="338">
        <v>43061</v>
      </c>
      <c r="E38" s="366" t="s">
        <v>305</v>
      </c>
      <c r="F38" s="337">
        <v>290117</v>
      </c>
      <c r="G38" s="337"/>
      <c r="H38" s="352"/>
      <c r="I38" s="384">
        <v>9117012189</v>
      </c>
      <c r="J38" s="373">
        <v>31316538.059999999</v>
      </c>
      <c r="K38" s="395">
        <v>43091</v>
      </c>
      <c r="L38" s="344">
        <v>43091</v>
      </c>
      <c r="M38" s="38"/>
      <c r="N38" s="38"/>
    </row>
    <row r="39" spans="1:14" ht="23.25" customHeight="1" x14ac:dyDescent="0.25">
      <c r="A39" s="356">
        <v>385</v>
      </c>
      <c r="B39" s="337" t="s">
        <v>306</v>
      </c>
      <c r="C39" s="337">
        <v>901016196</v>
      </c>
      <c r="D39" s="338">
        <v>43061</v>
      </c>
      <c r="E39" s="360" t="s">
        <v>307</v>
      </c>
      <c r="F39" s="339">
        <v>2017</v>
      </c>
      <c r="G39" s="337"/>
      <c r="H39" s="379"/>
      <c r="I39" s="391" t="s">
        <v>308</v>
      </c>
      <c r="J39" s="373">
        <v>6215653867.2799997</v>
      </c>
      <c r="K39" s="395">
        <v>43091</v>
      </c>
      <c r="L39" s="344">
        <v>43091</v>
      </c>
      <c r="M39" s="38"/>
      <c r="N39" s="38"/>
    </row>
    <row r="40" spans="1:14" ht="23.25" customHeight="1" x14ac:dyDescent="0.25">
      <c r="A40" s="356">
        <v>386</v>
      </c>
      <c r="B40" s="355" t="s">
        <v>111</v>
      </c>
      <c r="C40" s="355">
        <v>860020227</v>
      </c>
      <c r="D40" s="338">
        <v>43061</v>
      </c>
      <c r="E40" s="337" t="s">
        <v>105</v>
      </c>
      <c r="F40" s="355">
        <v>259417</v>
      </c>
      <c r="G40" s="354"/>
      <c r="H40" s="379">
        <v>512996.37</v>
      </c>
      <c r="I40" s="388" t="s">
        <v>272</v>
      </c>
      <c r="J40" s="340">
        <v>1745957.59</v>
      </c>
      <c r="K40" s="395">
        <v>43091</v>
      </c>
      <c r="L40" s="344">
        <v>43091</v>
      </c>
      <c r="M40" s="38"/>
      <c r="N40" s="38"/>
    </row>
    <row r="41" spans="1:14" ht="23.25" customHeight="1" x14ac:dyDescent="0.25">
      <c r="A41" s="356">
        <v>387</v>
      </c>
      <c r="B41" s="343" t="s">
        <v>309</v>
      </c>
      <c r="C41" s="337">
        <v>830051298</v>
      </c>
      <c r="D41" s="338">
        <v>43061</v>
      </c>
      <c r="E41" s="337" t="s">
        <v>310</v>
      </c>
      <c r="F41" s="337">
        <v>63017</v>
      </c>
      <c r="G41" s="339"/>
      <c r="H41" s="352">
        <v>510392.16</v>
      </c>
      <c r="I41" s="384">
        <v>4974</v>
      </c>
      <c r="J41" s="340">
        <v>3196666.66</v>
      </c>
      <c r="K41" s="395">
        <v>43091</v>
      </c>
      <c r="L41" s="344">
        <v>43091</v>
      </c>
      <c r="M41" s="38"/>
      <c r="N41" s="38"/>
    </row>
    <row r="42" spans="1:14" ht="23.25" customHeight="1" x14ac:dyDescent="0.25">
      <c r="A42" s="396">
        <v>388</v>
      </c>
      <c r="B42" s="172" t="s">
        <v>282</v>
      </c>
      <c r="C42" s="105"/>
      <c r="D42" s="105"/>
      <c r="E42" s="105"/>
      <c r="F42" s="105"/>
      <c r="G42" s="105"/>
      <c r="H42" s="105"/>
      <c r="I42" s="105"/>
      <c r="J42" s="105"/>
      <c r="K42" s="106"/>
      <c r="L42" s="344">
        <v>43091</v>
      </c>
      <c r="M42" s="38"/>
      <c r="N42" s="38"/>
    </row>
    <row r="43" spans="1:14" ht="23.25" customHeight="1" x14ac:dyDescent="0.25">
      <c r="A43" s="396">
        <v>389</v>
      </c>
      <c r="B43" s="337" t="s">
        <v>103</v>
      </c>
      <c r="C43" s="337">
        <v>830119276</v>
      </c>
      <c r="D43" s="338">
        <v>43061</v>
      </c>
      <c r="E43" s="337" t="s">
        <v>88</v>
      </c>
      <c r="F43" s="337">
        <v>22517</v>
      </c>
      <c r="G43" s="341"/>
      <c r="H43" s="383"/>
      <c r="I43" s="384" t="s">
        <v>311</v>
      </c>
      <c r="J43" s="377">
        <v>415212317.72000003</v>
      </c>
      <c r="K43" s="395">
        <v>43091</v>
      </c>
      <c r="L43" s="344">
        <v>43091</v>
      </c>
    </row>
    <row r="44" spans="1:14" ht="23.25" customHeight="1" x14ac:dyDescent="0.25">
      <c r="A44" s="356">
        <v>390</v>
      </c>
      <c r="B44" s="337" t="s">
        <v>101</v>
      </c>
      <c r="C44" s="337">
        <v>830119276</v>
      </c>
      <c r="D44" s="338">
        <v>43061</v>
      </c>
      <c r="E44" s="337" t="s">
        <v>88</v>
      </c>
      <c r="F44" s="337">
        <v>22317</v>
      </c>
      <c r="G44" s="341">
        <v>359117</v>
      </c>
      <c r="H44" s="383"/>
      <c r="I44" s="384" t="s">
        <v>312</v>
      </c>
      <c r="J44" s="377">
        <v>724112924.25999999</v>
      </c>
      <c r="K44" s="395">
        <v>43091</v>
      </c>
      <c r="L44" s="344">
        <v>43091</v>
      </c>
    </row>
    <row r="45" spans="1:14" ht="23.25" customHeight="1" x14ac:dyDescent="0.25">
      <c r="A45" s="102">
        <v>391</v>
      </c>
      <c r="B45" s="337" t="s">
        <v>102</v>
      </c>
      <c r="C45" s="337">
        <v>830119276</v>
      </c>
      <c r="D45" s="338">
        <v>43061</v>
      </c>
      <c r="E45" s="337" t="s">
        <v>88</v>
      </c>
      <c r="F45" s="337">
        <v>23017</v>
      </c>
      <c r="G45" s="341"/>
      <c r="H45" s="383"/>
      <c r="I45" s="384" t="s">
        <v>313</v>
      </c>
      <c r="J45" s="377">
        <v>6159861436.0699997</v>
      </c>
      <c r="K45" s="395">
        <v>43091</v>
      </c>
      <c r="L45" s="344">
        <v>43091</v>
      </c>
    </row>
    <row r="46" spans="1:14" ht="23.25" customHeight="1" x14ac:dyDescent="0.25">
      <c r="A46" s="103"/>
      <c r="B46" s="347" t="s">
        <v>314</v>
      </c>
      <c r="C46" s="337">
        <v>830119276</v>
      </c>
      <c r="D46" s="338">
        <v>43061</v>
      </c>
      <c r="E46" s="337" t="s">
        <v>88</v>
      </c>
      <c r="F46" s="337">
        <v>278217</v>
      </c>
      <c r="G46" s="341"/>
      <c r="H46" s="383"/>
      <c r="I46" s="384" t="s">
        <v>315</v>
      </c>
      <c r="J46" s="377">
        <v>1150653840</v>
      </c>
      <c r="K46" s="395">
        <v>43091</v>
      </c>
      <c r="L46" s="344">
        <v>43091</v>
      </c>
    </row>
  </sheetData>
  <mergeCells count="14">
    <mergeCell ref="A45:A46"/>
    <mergeCell ref="B18:K18"/>
    <mergeCell ref="B34:K34"/>
    <mergeCell ref="B42:K42"/>
    <mergeCell ref="A1:K1"/>
    <mergeCell ref="A2:K2"/>
    <mergeCell ref="A3:K3"/>
    <mergeCell ref="A7:K7"/>
    <mergeCell ref="A8:H8"/>
    <mergeCell ref="A5:K5"/>
    <mergeCell ref="A11:A12"/>
    <mergeCell ref="C11:C12"/>
    <mergeCell ref="D11:D12"/>
    <mergeCell ref="E11:E12"/>
  </mergeCells>
  <conditionalFormatting sqref="J11">
    <cfRule type="iconSet" priority="2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3"/>
  <sheetViews>
    <sheetView zoomScale="70" zoomScaleNormal="70" workbookViewId="0">
      <pane ySplit="10" topLeftCell="A11" activePane="bottomLeft" state="frozen"/>
      <selection activeCell="M27" sqref="M27"/>
      <selection pane="bottomLeft" activeCell="I32" sqref="I32"/>
    </sheetView>
  </sheetViews>
  <sheetFormatPr baseColWidth="10" defaultRowHeight="23.25" customHeight="1" x14ac:dyDescent="0.25"/>
  <cols>
    <col min="1" max="1" width="10.5703125" style="25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9.7109375" style="23" customWidth="1"/>
    <col min="10" max="10" width="27.140625" style="17" customWidth="1"/>
    <col min="11" max="11" width="21.5703125" customWidth="1"/>
    <col min="12" max="12" width="28.14062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8" t="s">
        <v>14</v>
      </c>
    </row>
    <row r="2" spans="1:109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26"/>
    </row>
    <row r="3" spans="1:109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107" t="s">
        <v>125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6"/>
    </row>
    <row r="6" spans="1:109" ht="23.25" customHeight="1" x14ac:dyDescent="0.25">
      <c r="A6" s="10"/>
      <c r="H6"/>
      <c r="I6"/>
      <c r="J6"/>
      <c r="L6" t="s">
        <v>15</v>
      </c>
    </row>
    <row r="7" spans="1:109" ht="23.25" customHeight="1" x14ac:dyDescent="0.25">
      <c r="A7" s="108" t="s">
        <v>23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09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30" t="s">
        <v>25</v>
      </c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s="279" customFormat="1" ht="23.25" customHeight="1" x14ac:dyDescent="0.25">
      <c r="A11" s="290">
        <v>64</v>
      </c>
      <c r="B11" s="190" t="s">
        <v>147</v>
      </c>
      <c r="C11" s="280">
        <v>901121431</v>
      </c>
      <c r="D11" s="281">
        <v>43056</v>
      </c>
      <c r="E11" s="280" t="s">
        <v>148</v>
      </c>
      <c r="F11" s="280">
        <v>288017</v>
      </c>
      <c r="G11" s="305">
        <v>352617</v>
      </c>
      <c r="H11" s="180">
        <v>1399243184</v>
      </c>
      <c r="I11" s="289">
        <v>994000000024</v>
      </c>
      <c r="J11" s="180">
        <v>198411729</v>
      </c>
      <c r="K11" s="304">
        <v>43083</v>
      </c>
      <c r="L11" s="304">
        <v>43083</v>
      </c>
      <c r="M11" s="287"/>
      <c r="N11" s="38"/>
    </row>
    <row r="12" spans="1:109" s="279" customFormat="1" ht="26.25" customHeight="1" x14ac:dyDescent="0.25">
      <c r="A12" s="290">
        <f t="shared" ref="A12:A40" si="0">A11+1</f>
        <v>65</v>
      </c>
      <c r="B12" s="308" t="s">
        <v>149</v>
      </c>
      <c r="C12" s="306">
        <v>891410137</v>
      </c>
      <c r="D12" s="281">
        <v>43056</v>
      </c>
      <c r="E12" s="196" t="s">
        <v>150</v>
      </c>
      <c r="F12" s="306">
        <v>4617</v>
      </c>
      <c r="G12" s="305">
        <v>352917</v>
      </c>
      <c r="H12" s="180">
        <v>3217972.12</v>
      </c>
      <c r="I12" s="297" t="s">
        <v>151</v>
      </c>
      <c r="J12" s="336">
        <v>23330297.859999999</v>
      </c>
      <c r="K12" s="304">
        <v>43083</v>
      </c>
      <c r="L12" s="304">
        <v>43083</v>
      </c>
      <c r="M12" s="38"/>
      <c r="N12" s="38"/>
    </row>
    <row r="13" spans="1:109" s="279" customFormat="1" ht="33" customHeight="1" x14ac:dyDescent="0.25">
      <c r="A13" s="290">
        <f t="shared" si="0"/>
        <v>66</v>
      </c>
      <c r="B13" s="182" t="s">
        <v>152</v>
      </c>
      <c r="C13" s="280">
        <v>9001100012</v>
      </c>
      <c r="D13" s="281">
        <v>43056</v>
      </c>
      <c r="E13" s="329" t="s">
        <v>153</v>
      </c>
      <c r="F13" s="311">
        <v>73717</v>
      </c>
      <c r="G13" s="305">
        <v>353217</v>
      </c>
      <c r="H13" s="180">
        <v>2735643.24</v>
      </c>
      <c r="I13" s="294" t="s">
        <v>154</v>
      </c>
      <c r="J13" s="336">
        <f>40354360.52+76753267.13+22061806.47+254116116.97+412801405.16+633018426.9+336636914.52+1160247359.49</f>
        <v>2935989657.1599998</v>
      </c>
      <c r="K13" s="304">
        <v>43083</v>
      </c>
      <c r="L13" s="304">
        <v>43083</v>
      </c>
      <c r="M13" s="38"/>
      <c r="N13" s="38"/>
    </row>
    <row r="14" spans="1:109" s="279" customFormat="1" ht="23.25" customHeight="1" x14ac:dyDescent="0.25">
      <c r="A14" s="290">
        <f t="shared" si="0"/>
        <v>67</v>
      </c>
      <c r="B14" s="312" t="s">
        <v>155</v>
      </c>
      <c r="C14" s="331">
        <v>900156622</v>
      </c>
      <c r="D14" s="281">
        <v>43056</v>
      </c>
      <c r="E14" s="313" t="s">
        <v>156</v>
      </c>
      <c r="F14" s="320">
        <v>76117</v>
      </c>
      <c r="G14" s="305">
        <v>353417</v>
      </c>
      <c r="H14" s="180">
        <v>2641159.66</v>
      </c>
      <c r="I14" s="285">
        <v>4375</v>
      </c>
      <c r="J14" s="319">
        <v>9085000</v>
      </c>
      <c r="K14" s="304">
        <v>43083</v>
      </c>
      <c r="L14" s="304">
        <v>43083</v>
      </c>
      <c r="M14" s="38"/>
      <c r="N14" s="38"/>
    </row>
    <row r="15" spans="1:109" s="279" customFormat="1" ht="23.25" customHeight="1" x14ac:dyDescent="0.25">
      <c r="A15" s="290">
        <f t="shared" si="0"/>
        <v>68</v>
      </c>
      <c r="B15" s="306" t="s">
        <v>157</v>
      </c>
      <c r="C15" s="306">
        <v>830103325</v>
      </c>
      <c r="D15" s="281">
        <v>43060</v>
      </c>
      <c r="E15" s="312" t="s">
        <v>158</v>
      </c>
      <c r="F15" s="280">
        <v>170317</v>
      </c>
      <c r="G15" s="282">
        <v>356517</v>
      </c>
      <c r="H15" s="9">
        <v>9468064</v>
      </c>
      <c r="I15" s="283">
        <v>1500</v>
      </c>
      <c r="J15" s="9">
        <v>59299980</v>
      </c>
      <c r="K15" s="304">
        <v>43087</v>
      </c>
      <c r="L15" s="304">
        <v>43087</v>
      </c>
      <c r="M15" s="38"/>
      <c r="N15" s="38"/>
    </row>
    <row r="16" spans="1:109" s="279" customFormat="1" ht="23.25" customHeight="1" x14ac:dyDescent="0.25">
      <c r="A16" s="290">
        <f t="shared" si="0"/>
        <v>69</v>
      </c>
      <c r="B16" s="280" t="s">
        <v>159</v>
      </c>
      <c r="C16" s="280">
        <v>800141397</v>
      </c>
      <c r="D16" s="281">
        <v>43060</v>
      </c>
      <c r="E16" s="280" t="s">
        <v>160</v>
      </c>
      <c r="F16" s="280">
        <v>303517</v>
      </c>
      <c r="G16" s="305">
        <v>356717</v>
      </c>
      <c r="H16" s="180"/>
      <c r="I16" s="317"/>
      <c r="J16" s="180">
        <v>1250</v>
      </c>
      <c r="K16" s="304">
        <v>43087</v>
      </c>
      <c r="L16" s="304">
        <v>43087</v>
      </c>
      <c r="M16" s="38"/>
      <c r="N16" s="38"/>
    </row>
    <row r="17" spans="1:14" s="279" customFormat="1" ht="23.25" customHeight="1" x14ac:dyDescent="0.25">
      <c r="A17" s="290">
        <f t="shared" si="0"/>
        <v>70</v>
      </c>
      <c r="B17" s="306" t="s">
        <v>161</v>
      </c>
      <c r="C17" s="306">
        <v>830023178</v>
      </c>
      <c r="D17" s="281">
        <v>43061</v>
      </c>
      <c r="E17" s="312" t="s">
        <v>112</v>
      </c>
      <c r="F17" s="280">
        <v>220517</v>
      </c>
      <c r="G17" s="305"/>
      <c r="H17" s="9">
        <v>2969580</v>
      </c>
      <c r="I17" s="283">
        <v>10006</v>
      </c>
      <c r="J17" s="9">
        <v>18598946</v>
      </c>
      <c r="K17" s="304">
        <v>43087</v>
      </c>
      <c r="L17" s="304">
        <v>43087</v>
      </c>
      <c r="M17" s="38"/>
      <c r="N17" s="38"/>
    </row>
    <row r="18" spans="1:14" s="279" customFormat="1" ht="23.25" customHeight="1" x14ac:dyDescent="0.25">
      <c r="A18" s="290">
        <f t="shared" si="0"/>
        <v>71</v>
      </c>
      <c r="B18" s="299" t="s">
        <v>162</v>
      </c>
      <c r="C18" s="280">
        <v>830122566</v>
      </c>
      <c r="D18" s="281">
        <v>43062</v>
      </c>
      <c r="E18" s="298" t="s">
        <v>163</v>
      </c>
      <c r="F18" s="280">
        <v>278117</v>
      </c>
      <c r="G18" s="280"/>
      <c r="H18" s="280"/>
      <c r="I18" s="280" t="s">
        <v>164</v>
      </c>
      <c r="J18" s="180">
        <v>272742820.87</v>
      </c>
      <c r="K18" s="304">
        <v>43091</v>
      </c>
      <c r="L18" s="304">
        <v>43091</v>
      </c>
      <c r="M18" s="38"/>
      <c r="N18" s="38"/>
    </row>
    <row r="19" spans="1:14" s="279" customFormat="1" ht="23.25" customHeight="1" x14ac:dyDescent="0.25">
      <c r="A19" s="290">
        <f t="shared" si="0"/>
        <v>72</v>
      </c>
      <c r="B19" s="304" t="s">
        <v>165</v>
      </c>
      <c r="C19" s="306">
        <v>830001113</v>
      </c>
      <c r="D19" s="281">
        <v>43063</v>
      </c>
      <c r="E19" s="306" t="s">
        <v>166</v>
      </c>
      <c r="F19" s="306">
        <v>69617</v>
      </c>
      <c r="G19" s="305"/>
      <c r="H19" s="180">
        <v>0</v>
      </c>
      <c r="I19" s="315">
        <v>89023</v>
      </c>
      <c r="J19" s="9">
        <v>307230000</v>
      </c>
      <c r="K19" s="304">
        <v>43091</v>
      </c>
      <c r="L19" s="304">
        <v>43091</v>
      </c>
      <c r="M19" s="38"/>
      <c r="N19" s="38"/>
    </row>
    <row r="20" spans="1:14" s="279" customFormat="1" ht="28.5" customHeight="1" x14ac:dyDescent="0.25">
      <c r="A20" s="290">
        <f t="shared" si="0"/>
        <v>73</v>
      </c>
      <c r="B20" s="306" t="s">
        <v>167</v>
      </c>
      <c r="C20" s="293">
        <v>860067479</v>
      </c>
      <c r="D20" s="174">
        <v>43063</v>
      </c>
      <c r="E20" s="179" t="s">
        <v>168</v>
      </c>
      <c r="F20" s="306">
        <v>103517</v>
      </c>
      <c r="G20" s="305">
        <v>344017</v>
      </c>
      <c r="H20" s="180">
        <f>1959998.77+1956013.84</f>
        <v>3916012.6100000003</v>
      </c>
      <c r="I20" s="307" t="s">
        <v>169</v>
      </c>
      <c r="J20" s="180">
        <f>19108598.4+19069748.2</f>
        <v>38178346.599999994</v>
      </c>
      <c r="K20" s="304">
        <v>43091</v>
      </c>
      <c r="L20" s="304">
        <v>43091</v>
      </c>
      <c r="M20" s="38"/>
      <c r="N20" s="38"/>
    </row>
    <row r="21" spans="1:14" s="279" customFormat="1" ht="23.25" customHeight="1" x14ac:dyDescent="0.25">
      <c r="A21" s="290">
        <f t="shared" si="0"/>
        <v>74</v>
      </c>
      <c r="B21" s="299" t="s">
        <v>162</v>
      </c>
      <c r="C21" s="280">
        <v>830122566</v>
      </c>
      <c r="D21" s="281">
        <v>43073</v>
      </c>
      <c r="E21" s="298" t="s">
        <v>163</v>
      </c>
      <c r="F21" s="280">
        <v>278117</v>
      </c>
      <c r="G21" s="280">
        <v>373717</v>
      </c>
      <c r="H21" s="180">
        <v>197956579.55000001</v>
      </c>
      <c r="I21" s="294" t="s">
        <v>170</v>
      </c>
      <c r="J21" s="180">
        <v>1279184833.9100001</v>
      </c>
      <c r="K21" s="304">
        <v>43091</v>
      </c>
      <c r="L21" s="304">
        <v>43091</v>
      </c>
      <c r="M21" s="38"/>
      <c r="N21" s="38"/>
    </row>
    <row r="22" spans="1:14" s="279" customFormat="1" ht="23.25" customHeight="1" x14ac:dyDescent="0.25">
      <c r="A22" s="290">
        <f t="shared" si="0"/>
        <v>75</v>
      </c>
      <c r="B22" s="299" t="s">
        <v>171</v>
      </c>
      <c r="C22" s="280">
        <v>900190680</v>
      </c>
      <c r="D22" s="281">
        <v>43074</v>
      </c>
      <c r="E22" s="327" t="s">
        <v>172</v>
      </c>
      <c r="F22" s="280">
        <v>189017</v>
      </c>
      <c r="G22" s="282">
        <v>374017</v>
      </c>
      <c r="H22" s="9">
        <v>2355391</v>
      </c>
      <c r="I22" s="294">
        <v>16871</v>
      </c>
      <c r="J22" s="180">
        <v>14752186</v>
      </c>
      <c r="K22" s="286">
        <v>43091</v>
      </c>
      <c r="L22" s="286">
        <v>43091</v>
      </c>
      <c r="M22" s="38"/>
      <c r="N22" s="38"/>
    </row>
    <row r="23" spans="1:14" s="279" customFormat="1" ht="40.5" customHeight="1" x14ac:dyDescent="0.25">
      <c r="A23" s="290">
        <f t="shared" si="0"/>
        <v>76</v>
      </c>
      <c r="B23" s="306" t="s">
        <v>157</v>
      </c>
      <c r="C23" s="306">
        <v>830103325</v>
      </c>
      <c r="D23" s="281">
        <v>43075</v>
      </c>
      <c r="E23" s="312" t="s">
        <v>158</v>
      </c>
      <c r="F23" s="280">
        <v>170317</v>
      </c>
      <c r="G23" s="282">
        <v>377017</v>
      </c>
      <c r="H23" s="9">
        <v>9468064</v>
      </c>
      <c r="I23" s="283">
        <v>1503</v>
      </c>
      <c r="J23" s="9">
        <v>59299980</v>
      </c>
      <c r="K23" s="304">
        <v>43091</v>
      </c>
      <c r="L23" s="304">
        <v>43091</v>
      </c>
      <c r="M23" s="38"/>
      <c r="N23" s="38"/>
    </row>
    <row r="24" spans="1:14" s="279" customFormat="1" ht="23.25" customHeight="1" x14ac:dyDescent="0.25">
      <c r="A24" s="290">
        <f t="shared" si="0"/>
        <v>77</v>
      </c>
      <c r="B24" s="312" t="s">
        <v>173</v>
      </c>
      <c r="C24" s="306">
        <v>830036940</v>
      </c>
      <c r="D24" s="281">
        <v>43076</v>
      </c>
      <c r="E24" s="313" t="s">
        <v>174</v>
      </c>
      <c r="F24" s="310">
        <v>210117</v>
      </c>
      <c r="G24" s="282">
        <v>377517</v>
      </c>
      <c r="H24" s="181">
        <v>92273399.829999998</v>
      </c>
      <c r="I24" s="285">
        <v>15248</v>
      </c>
      <c r="J24" s="181">
        <v>577922872.64999998</v>
      </c>
      <c r="K24" s="304">
        <v>43091</v>
      </c>
      <c r="L24" s="304">
        <v>43091</v>
      </c>
      <c r="M24" s="38"/>
      <c r="N24" s="38"/>
    </row>
    <row r="25" spans="1:14" s="279" customFormat="1" ht="23.25" customHeight="1" x14ac:dyDescent="0.25">
      <c r="A25" s="290">
        <f t="shared" si="0"/>
        <v>78</v>
      </c>
      <c r="B25" s="321" t="s">
        <v>175</v>
      </c>
      <c r="C25" s="323">
        <v>860519920</v>
      </c>
      <c r="D25" s="322">
        <v>43076</v>
      </c>
      <c r="E25" s="323" t="s">
        <v>176</v>
      </c>
      <c r="F25" s="335">
        <v>177817</v>
      </c>
      <c r="G25" s="318">
        <v>378417</v>
      </c>
      <c r="H25" s="197">
        <v>541544039.63999999</v>
      </c>
      <c r="I25" s="200">
        <v>27027</v>
      </c>
      <c r="J25" s="197">
        <v>3391775827.1999998</v>
      </c>
      <c r="K25" s="304">
        <v>43091</v>
      </c>
      <c r="L25" s="304">
        <v>43091</v>
      </c>
      <c r="M25" s="38"/>
      <c r="N25" s="38"/>
    </row>
    <row r="26" spans="1:14" s="279" customFormat="1" ht="23.25" customHeight="1" x14ac:dyDescent="0.25">
      <c r="A26" s="290">
        <f t="shared" si="0"/>
        <v>79</v>
      </c>
      <c r="B26" s="280" t="s">
        <v>177</v>
      </c>
      <c r="C26" s="280">
        <v>860077695</v>
      </c>
      <c r="D26" s="281">
        <v>43080</v>
      </c>
      <c r="E26" s="327" t="s">
        <v>178</v>
      </c>
      <c r="F26" s="280">
        <v>189217</v>
      </c>
      <c r="G26" s="282">
        <v>379717</v>
      </c>
      <c r="H26" s="9">
        <v>4387236</v>
      </c>
      <c r="I26" s="283" t="s">
        <v>179</v>
      </c>
      <c r="J26" s="181">
        <f>27477952-0.5</f>
        <v>27477951.5</v>
      </c>
      <c r="K26" s="304">
        <v>43091</v>
      </c>
      <c r="L26" s="304">
        <v>43091</v>
      </c>
      <c r="M26" s="38"/>
      <c r="N26" s="38"/>
    </row>
    <row r="27" spans="1:14" s="279" customFormat="1" ht="23.25" customHeight="1" x14ac:dyDescent="0.25">
      <c r="A27" s="290">
        <f t="shared" si="0"/>
        <v>80</v>
      </c>
      <c r="B27" s="280" t="s">
        <v>180</v>
      </c>
      <c r="C27" s="280">
        <v>800222505</v>
      </c>
      <c r="D27" s="281">
        <v>43081</v>
      </c>
      <c r="E27" s="280" t="s">
        <v>181</v>
      </c>
      <c r="F27" s="280">
        <v>189317</v>
      </c>
      <c r="G27" s="305">
        <v>379817</v>
      </c>
      <c r="H27" s="180">
        <v>13163966</v>
      </c>
      <c r="I27" s="317">
        <v>2023</v>
      </c>
      <c r="J27" s="180">
        <v>82448000</v>
      </c>
      <c r="K27" s="304">
        <v>43091</v>
      </c>
      <c r="L27" s="304">
        <v>43091</v>
      </c>
      <c r="M27" s="38"/>
      <c r="N27" s="38"/>
    </row>
    <row r="28" spans="1:14" s="279" customFormat="1" ht="36" customHeight="1" x14ac:dyDescent="0.25">
      <c r="A28" s="290">
        <f t="shared" si="0"/>
        <v>81</v>
      </c>
      <c r="B28" s="321" t="s">
        <v>182</v>
      </c>
      <c r="C28" s="316">
        <v>901098940</v>
      </c>
      <c r="D28" s="322">
        <v>43081</v>
      </c>
      <c r="E28" s="323" t="s">
        <v>183</v>
      </c>
      <c r="F28" s="165">
        <v>214717</v>
      </c>
      <c r="G28" s="316">
        <v>381217</v>
      </c>
      <c r="H28" s="94"/>
      <c r="I28" s="278">
        <v>1</v>
      </c>
      <c r="J28" s="207">
        <v>1238449310.6700001</v>
      </c>
      <c r="K28" s="304">
        <v>43091</v>
      </c>
      <c r="L28" s="304">
        <v>43091</v>
      </c>
      <c r="M28" s="38"/>
      <c r="N28" s="38"/>
    </row>
    <row r="29" spans="1:14" s="279" customFormat="1" ht="23.25" customHeight="1" x14ac:dyDescent="0.25">
      <c r="A29" s="290">
        <f t="shared" si="0"/>
        <v>82</v>
      </c>
      <c r="B29" s="291" t="s">
        <v>184</v>
      </c>
      <c r="C29" s="316">
        <v>890900943</v>
      </c>
      <c r="D29" s="185">
        <v>43081</v>
      </c>
      <c r="E29" s="91" t="s">
        <v>185</v>
      </c>
      <c r="F29" s="324">
        <v>311017</v>
      </c>
      <c r="G29" s="316">
        <v>381617</v>
      </c>
      <c r="H29" s="168">
        <v>3192894</v>
      </c>
      <c r="I29" s="334">
        <v>3038001000893</v>
      </c>
      <c r="J29" s="171">
        <v>19997600</v>
      </c>
      <c r="K29" s="304">
        <v>43091</v>
      </c>
      <c r="L29" s="304">
        <v>43091</v>
      </c>
      <c r="M29" s="38"/>
      <c r="N29" s="38"/>
    </row>
    <row r="30" spans="1:14" s="279" customFormat="1" ht="23.25" customHeight="1" x14ac:dyDescent="0.25">
      <c r="A30" s="290">
        <f t="shared" si="0"/>
        <v>83</v>
      </c>
      <c r="B30" s="332" t="s">
        <v>186</v>
      </c>
      <c r="C30" s="333">
        <v>800103052</v>
      </c>
      <c r="D30" s="281">
        <v>43083</v>
      </c>
      <c r="E30" s="333" t="s">
        <v>187</v>
      </c>
      <c r="F30" s="325">
        <v>324417</v>
      </c>
      <c r="G30" s="280">
        <v>384017</v>
      </c>
      <c r="H30" s="181">
        <v>0</v>
      </c>
      <c r="I30" s="280">
        <v>67511</v>
      </c>
      <c r="J30" s="178">
        <v>1385284244.02</v>
      </c>
      <c r="K30" s="304">
        <v>43091</v>
      </c>
      <c r="L30" s="304">
        <v>43091</v>
      </c>
      <c r="M30" s="38"/>
      <c r="N30" s="38"/>
    </row>
    <row r="31" spans="1:14" s="279" customFormat="1" ht="23.25" customHeight="1" x14ac:dyDescent="0.25">
      <c r="A31" s="290">
        <f t="shared" si="0"/>
        <v>84</v>
      </c>
      <c r="B31" s="280" t="s">
        <v>188</v>
      </c>
      <c r="C31" s="280">
        <v>891410137</v>
      </c>
      <c r="D31" s="281">
        <v>43083</v>
      </c>
      <c r="E31" s="280" t="s">
        <v>189</v>
      </c>
      <c r="F31" s="280">
        <v>293917</v>
      </c>
      <c r="G31" s="282">
        <v>384617</v>
      </c>
      <c r="H31" s="181"/>
      <c r="I31" s="284" t="s">
        <v>190</v>
      </c>
      <c r="J31" s="187">
        <v>55169896</v>
      </c>
      <c r="K31" s="304">
        <v>43097</v>
      </c>
      <c r="L31" s="304">
        <v>43097</v>
      </c>
      <c r="M31" s="38"/>
      <c r="N31" s="38"/>
    </row>
    <row r="32" spans="1:14" s="279" customFormat="1" ht="31.5" customHeight="1" x14ac:dyDescent="0.25">
      <c r="A32" s="290">
        <f t="shared" si="0"/>
        <v>85</v>
      </c>
      <c r="B32" s="280" t="s">
        <v>68</v>
      </c>
      <c r="C32" s="280">
        <v>800212545</v>
      </c>
      <c r="D32" s="281">
        <v>43084</v>
      </c>
      <c r="E32" s="280" t="s">
        <v>69</v>
      </c>
      <c r="F32" s="326">
        <v>314317</v>
      </c>
      <c r="G32" s="282">
        <v>385717</v>
      </c>
      <c r="H32" s="9"/>
      <c r="I32" s="283" t="s">
        <v>191</v>
      </c>
      <c r="J32" s="164">
        <v>72542805</v>
      </c>
      <c r="K32" s="304">
        <v>43097</v>
      </c>
      <c r="L32" s="304">
        <v>43097</v>
      </c>
      <c r="M32" s="38"/>
      <c r="N32" s="38"/>
    </row>
    <row r="33" spans="1:14" s="279" customFormat="1" ht="23.25" customHeight="1" x14ac:dyDescent="0.25">
      <c r="A33" s="290">
        <f t="shared" si="0"/>
        <v>86</v>
      </c>
      <c r="B33" s="312" t="s">
        <v>192</v>
      </c>
      <c r="C33" s="280">
        <v>830084433</v>
      </c>
      <c r="D33" s="281">
        <v>43084</v>
      </c>
      <c r="E33" s="313" t="s">
        <v>193</v>
      </c>
      <c r="F33" s="311">
        <v>330317</v>
      </c>
      <c r="G33" s="280">
        <v>388217</v>
      </c>
      <c r="H33" s="280"/>
      <c r="I33" s="280" t="s">
        <v>194</v>
      </c>
      <c r="J33" s="178">
        <v>312690</v>
      </c>
      <c r="K33" s="304">
        <v>43097</v>
      </c>
      <c r="L33" s="304">
        <v>43097</v>
      </c>
      <c r="M33" s="38"/>
      <c r="N33" s="38"/>
    </row>
    <row r="34" spans="1:14" s="279" customFormat="1" ht="23.25" customHeight="1" x14ac:dyDescent="0.25">
      <c r="A34" s="290">
        <f t="shared" si="0"/>
        <v>87</v>
      </c>
      <c r="B34" s="288" t="s">
        <v>195</v>
      </c>
      <c r="C34" s="280">
        <v>901037003</v>
      </c>
      <c r="D34" s="281">
        <v>43084</v>
      </c>
      <c r="E34" s="196" t="s">
        <v>196</v>
      </c>
      <c r="F34" s="280">
        <v>4917</v>
      </c>
      <c r="G34" s="282">
        <v>387517</v>
      </c>
      <c r="H34" s="9">
        <v>0</v>
      </c>
      <c r="I34" s="283" t="s">
        <v>197</v>
      </c>
      <c r="J34" s="207">
        <f>11543732.13+11543732.11</f>
        <v>23087464.240000002</v>
      </c>
      <c r="K34" s="304">
        <v>43097</v>
      </c>
      <c r="L34" s="304">
        <v>43097</v>
      </c>
      <c r="M34" s="38"/>
      <c r="N34" s="38"/>
    </row>
    <row r="35" spans="1:14" s="279" customFormat="1" ht="23.25" customHeight="1" x14ac:dyDescent="0.25">
      <c r="A35" s="290">
        <f t="shared" si="0"/>
        <v>88</v>
      </c>
      <c r="B35" s="321" t="s">
        <v>198</v>
      </c>
      <c r="C35" s="203">
        <v>90001567</v>
      </c>
      <c r="D35" s="322">
        <v>43085</v>
      </c>
      <c r="E35" s="321" t="s">
        <v>199</v>
      </c>
      <c r="F35" s="335">
        <v>187617</v>
      </c>
      <c r="G35" s="282">
        <v>388317</v>
      </c>
      <c r="H35" s="94">
        <v>15671115.66</v>
      </c>
      <c r="I35" s="166">
        <v>2404</v>
      </c>
      <c r="J35" s="207">
        <v>98150671.739999995</v>
      </c>
      <c r="K35" s="304">
        <v>43097</v>
      </c>
      <c r="L35" s="304">
        <v>43097</v>
      </c>
      <c r="M35" s="38"/>
      <c r="N35" s="38"/>
    </row>
    <row r="36" spans="1:14" s="279" customFormat="1" ht="23.25" customHeight="1" x14ac:dyDescent="0.25">
      <c r="A36" s="290">
        <f t="shared" si="0"/>
        <v>89</v>
      </c>
      <c r="B36" s="309" t="s">
        <v>200</v>
      </c>
      <c r="C36" s="306">
        <v>860002400</v>
      </c>
      <c r="D36" s="328">
        <v>43085</v>
      </c>
      <c r="E36" s="306" t="s">
        <v>108</v>
      </c>
      <c r="F36" s="306">
        <v>303717</v>
      </c>
      <c r="G36" s="305">
        <v>387917</v>
      </c>
      <c r="H36" s="180">
        <v>0</v>
      </c>
      <c r="I36" s="294" t="s">
        <v>201</v>
      </c>
      <c r="J36" s="207">
        <v>7441273</v>
      </c>
      <c r="K36" s="304">
        <v>43097</v>
      </c>
      <c r="L36" s="304">
        <v>43097</v>
      </c>
      <c r="M36" s="38"/>
      <c r="N36" s="38"/>
    </row>
    <row r="37" spans="1:14" s="279" customFormat="1" ht="23.25" customHeight="1" x14ac:dyDescent="0.25">
      <c r="A37" s="290">
        <f t="shared" si="0"/>
        <v>90</v>
      </c>
      <c r="B37" s="280" t="s">
        <v>188</v>
      </c>
      <c r="C37" s="280">
        <v>891410137</v>
      </c>
      <c r="D37" s="281">
        <v>43083</v>
      </c>
      <c r="E37" s="280" t="s">
        <v>189</v>
      </c>
      <c r="F37" s="280">
        <v>293917</v>
      </c>
      <c r="G37" s="282">
        <v>388117</v>
      </c>
      <c r="H37" s="181"/>
      <c r="I37" s="284" t="s">
        <v>202</v>
      </c>
      <c r="J37" s="207">
        <v>41635659.670000002</v>
      </c>
      <c r="K37" s="304">
        <v>43097</v>
      </c>
      <c r="L37" s="304">
        <v>43097</v>
      </c>
      <c r="M37" s="38"/>
      <c r="N37" s="38"/>
    </row>
    <row r="38" spans="1:14" s="279" customFormat="1" ht="23.25" customHeight="1" x14ac:dyDescent="0.25">
      <c r="A38" s="290">
        <f t="shared" si="0"/>
        <v>91</v>
      </c>
      <c r="B38" s="321" t="s">
        <v>203</v>
      </c>
      <c r="C38" s="316">
        <v>901090298</v>
      </c>
      <c r="D38" s="322">
        <v>43085</v>
      </c>
      <c r="E38" s="321" t="s">
        <v>204</v>
      </c>
      <c r="F38" s="165">
        <v>189817</v>
      </c>
      <c r="G38" s="318">
        <v>389117</v>
      </c>
      <c r="H38" s="316"/>
      <c r="I38" s="200">
        <v>2</v>
      </c>
      <c r="J38" s="207">
        <v>70760900</v>
      </c>
      <c r="K38" s="304">
        <v>43097</v>
      </c>
      <c r="L38" s="304">
        <v>43097</v>
      </c>
      <c r="M38" s="38"/>
      <c r="N38" s="38"/>
    </row>
    <row r="39" spans="1:14" s="279" customFormat="1" ht="23.25" customHeight="1" x14ac:dyDescent="0.25">
      <c r="A39" s="330">
        <f t="shared" si="0"/>
        <v>92</v>
      </c>
      <c r="B39" s="182" t="s">
        <v>205</v>
      </c>
      <c r="C39" s="316">
        <v>830023178</v>
      </c>
      <c r="D39" s="322">
        <v>43085</v>
      </c>
      <c r="E39" s="316" t="s">
        <v>112</v>
      </c>
      <c r="F39" s="165">
        <v>301117</v>
      </c>
      <c r="G39" s="316">
        <v>389417</v>
      </c>
      <c r="H39" s="168"/>
      <c r="I39" s="171" t="s">
        <v>206</v>
      </c>
      <c r="J39" s="91">
        <v>39253902</v>
      </c>
      <c r="K39" s="304">
        <v>43097</v>
      </c>
      <c r="L39" s="304">
        <v>43097</v>
      </c>
      <c r="M39" s="38"/>
      <c r="N39" s="38"/>
    </row>
    <row r="40" spans="1:14" s="279" customFormat="1" ht="23.25" customHeight="1" x14ac:dyDescent="0.25">
      <c r="A40" s="102">
        <f t="shared" si="0"/>
        <v>93</v>
      </c>
      <c r="B40" s="170" t="s">
        <v>207</v>
      </c>
      <c r="C40" s="316">
        <v>901123746</v>
      </c>
      <c r="D40" s="322">
        <v>43087</v>
      </c>
      <c r="E40" s="316" t="s">
        <v>208</v>
      </c>
      <c r="F40" s="165">
        <v>296817</v>
      </c>
      <c r="G40" s="316">
        <v>382817</v>
      </c>
      <c r="H40" s="316"/>
      <c r="I40" s="316" t="s">
        <v>209</v>
      </c>
      <c r="J40" s="186">
        <f>165672952.63+109627047.37</f>
        <v>275300000</v>
      </c>
      <c r="K40" s="304">
        <v>43097</v>
      </c>
      <c r="L40" s="304">
        <v>43097</v>
      </c>
      <c r="M40" s="38"/>
      <c r="N40" s="38"/>
    </row>
    <row r="41" spans="1:14" s="279" customFormat="1" ht="23.25" customHeight="1" x14ac:dyDescent="0.25">
      <c r="A41" s="103"/>
      <c r="B41" s="191" t="s">
        <v>210</v>
      </c>
      <c r="C41" s="280">
        <v>901123746</v>
      </c>
      <c r="D41" s="281">
        <v>43087</v>
      </c>
      <c r="E41" s="280" t="s">
        <v>208</v>
      </c>
      <c r="F41" s="296">
        <v>296817</v>
      </c>
      <c r="G41" s="280">
        <v>385917</v>
      </c>
      <c r="H41" s="280"/>
      <c r="I41" s="280" t="s">
        <v>209</v>
      </c>
      <c r="J41" s="39">
        <f>102117356.72+87882643.28</f>
        <v>190000000</v>
      </c>
      <c r="K41" s="304">
        <v>43097</v>
      </c>
      <c r="L41" s="304">
        <v>43097</v>
      </c>
      <c r="M41" s="38"/>
      <c r="N41" s="38"/>
    </row>
    <row r="42" spans="1:14" s="279" customFormat="1" ht="23.25" customHeight="1" x14ac:dyDescent="0.25">
      <c r="A42" s="290">
        <f>A40+1</f>
        <v>94</v>
      </c>
      <c r="B42" s="191" t="s">
        <v>211</v>
      </c>
      <c r="C42" s="280">
        <v>800141397</v>
      </c>
      <c r="D42" s="281">
        <v>43087</v>
      </c>
      <c r="E42" s="280" t="s">
        <v>212</v>
      </c>
      <c r="F42" s="296">
        <v>214517</v>
      </c>
      <c r="G42" s="280">
        <v>404317</v>
      </c>
      <c r="H42" s="178">
        <v>0</v>
      </c>
      <c r="I42" s="176" t="s">
        <v>213</v>
      </c>
      <c r="J42" s="292">
        <f>295861.1*3300</f>
        <v>976341629.99999988</v>
      </c>
      <c r="K42" s="304">
        <v>43097</v>
      </c>
      <c r="L42" s="304">
        <v>43097</v>
      </c>
      <c r="M42" s="38"/>
      <c r="N42" s="38"/>
    </row>
    <row r="43" spans="1:14" s="279" customFormat="1" ht="23.25" customHeight="1" x14ac:dyDescent="0.25">
      <c r="A43" s="295"/>
      <c r="H43" s="194"/>
      <c r="I43" s="206"/>
      <c r="J43" s="194"/>
    </row>
  </sheetData>
  <mergeCells count="7">
    <mergeCell ref="A40:A41"/>
    <mergeCell ref="A1:K1"/>
    <mergeCell ref="A2:K2"/>
    <mergeCell ref="A3:K3"/>
    <mergeCell ref="A5:K5"/>
    <mergeCell ref="A7:K7"/>
    <mergeCell ref="A8:H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8"/>
  <sheetViews>
    <sheetView zoomScale="60" zoomScaleNormal="60" workbookViewId="0">
      <pane ySplit="10" topLeftCell="A11" activePane="bottomLeft" state="frozen"/>
      <selection activeCell="M27" sqref="M27"/>
      <selection pane="bottomLeft" activeCell="K22" sqref="K22"/>
    </sheetView>
  </sheetViews>
  <sheetFormatPr baseColWidth="10" defaultRowHeight="23.25" customHeight="1" x14ac:dyDescent="0.25"/>
  <cols>
    <col min="1" max="1" width="9.5703125" style="2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.140625" style="23" customWidth="1"/>
    <col min="10" max="10" width="27.140625" style="17" customWidth="1"/>
    <col min="11" max="11" width="22.57031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8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2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107" t="s">
        <v>125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108" t="s">
        <v>30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30" t="s">
        <v>25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151">
        <v>146</v>
      </c>
      <c r="B11" s="157" t="s">
        <v>214</v>
      </c>
      <c r="C11" s="157">
        <v>80901162</v>
      </c>
      <c r="D11" s="144">
        <v>43067</v>
      </c>
      <c r="E11" s="157" t="s">
        <v>215</v>
      </c>
      <c r="F11" s="157">
        <v>139617</v>
      </c>
      <c r="G11" s="145">
        <v>366517</v>
      </c>
      <c r="H11" s="160"/>
      <c r="I11" s="159" t="s">
        <v>216</v>
      </c>
      <c r="J11" s="147">
        <v>3120100</v>
      </c>
      <c r="K11" s="210">
        <v>43083</v>
      </c>
      <c r="L11" s="148">
        <v>43083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51">
        <v>147</v>
      </c>
      <c r="B12" s="104"/>
      <c r="C12" s="109"/>
      <c r="D12" s="109"/>
      <c r="E12" s="109"/>
      <c r="F12" s="109"/>
      <c r="G12" s="109"/>
      <c r="H12" s="109"/>
      <c r="I12" s="109"/>
      <c r="J12" s="109"/>
      <c r="K12" s="110"/>
      <c r="L12" s="155"/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51">
        <v>148</v>
      </c>
      <c r="B13" s="141" t="s">
        <v>218</v>
      </c>
      <c r="C13" s="140">
        <v>79619475</v>
      </c>
      <c r="D13" s="144">
        <v>43070</v>
      </c>
      <c r="E13" s="141" t="s">
        <v>219</v>
      </c>
      <c r="F13" s="140">
        <v>214417</v>
      </c>
      <c r="G13" s="145">
        <v>372717</v>
      </c>
      <c r="H13" s="161">
        <v>3202402</v>
      </c>
      <c r="I13" s="142">
        <v>278</v>
      </c>
      <c r="J13" s="143">
        <v>20057145</v>
      </c>
      <c r="K13" s="211">
        <v>43088</v>
      </c>
      <c r="L13" s="149">
        <v>43088</v>
      </c>
      <c r="M13" s="2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51">
        <v>149</v>
      </c>
      <c r="B14" s="157" t="s">
        <v>48</v>
      </c>
      <c r="C14" s="157">
        <v>3229110</v>
      </c>
      <c r="D14" s="144">
        <v>43074</v>
      </c>
      <c r="E14" s="157" t="s">
        <v>49</v>
      </c>
      <c r="F14" s="157">
        <v>72217</v>
      </c>
      <c r="G14" s="145">
        <v>374717</v>
      </c>
      <c r="H14" s="147">
        <v>638655.46</v>
      </c>
      <c r="I14" s="159">
        <v>260</v>
      </c>
      <c r="J14" s="147">
        <v>4000000</v>
      </c>
      <c r="K14" s="210">
        <v>43088</v>
      </c>
      <c r="L14" s="148">
        <v>43088</v>
      </c>
      <c r="M14" s="2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51">
        <v>150</v>
      </c>
      <c r="B15" s="141" t="s">
        <v>41</v>
      </c>
      <c r="C15" s="141">
        <v>51804271</v>
      </c>
      <c r="D15" s="144">
        <v>43076</v>
      </c>
      <c r="E15" s="141" t="s">
        <v>39</v>
      </c>
      <c r="F15" s="141">
        <v>75217</v>
      </c>
      <c r="G15" s="139">
        <v>377417</v>
      </c>
      <c r="H15" s="161">
        <v>0</v>
      </c>
      <c r="I15" s="156" t="s">
        <v>220</v>
      </c>
      <c r="J15" s="150">
        <v>6666000</v>
      </c>
      <c r="K15" s="209">
        <v>43088</v>
      </c>
      <c r="L15" s="146">
        <v>43088</v>
      </c>
      <c r="M15" s="2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212">
        <v>151</v>
      </c>
      <c r="B16" s="205"/>
      <c r="C16" s="201"/>
      <c r="D16" s="201"/>
      <c r="E16" s="201"/>
      <c r="F16" s="201"/>
      <c r="G16" s="201"/>
      <c r="H16" s="201"/>
      <c r="I16" s="201"/>
      <c r="J16" s="201"/>
      <c r="K16" s="198"/>
      <c r="L16" s="155"/>
    </row>
    <row r="17" spans="1:12" ht="23.25" customHeight="1" x14ac:dyDescent="0.25">
      <c r="A17" s="151">
        <v>152</v>
      </c>
      <c r="B17" s="157" t="s">
        <v>37</v>
      </c>
      <c r="C17" s="157">
        <v>46677684</v>
      </c>
      <c r="D17" s="144">
        <v>43081</v>
      </c>
      <c r="E17" s="157" t="s">
        <v>38</v>
      </c>
      <c r="F17" s="157">
        <v>63317</v>
      </c>
      <c r="G17" s="158">
        <v>380917</v>
      </c>
      <c r="H17" s="160">
        <v>0</v>
      </c>
      <c r="I17" s="159" t="s">
        <v>220</v>
      </c>
      <c r="J17" s="147">
        <v>6700000</v>
      </c>
      <c r="K17" s="210">
        <v>43095</v>
      </c>
      <c r="L17" s="148">
        <v>43095</v>
      </c>
    </row>
    <row r="18" spans="1:12" ht="23.25" customHeight="1" x14ac:dyDescent="0.25">
      <c r="A18" s="151">
        <v>153</v>
      </c>
      <c r="B18" s="140" t="s">
        <v>50</v>
      </c>
      <c r="C18" s="140">
        <v>79407041</v>
      </c>
      <c r="D18" s="144">
        <v>43082</v>
      </c>
      <c r="E18" s="154" t="s">
        <v>27</v>
      </c>
      <c r="F18" s="140">
        <v>23217</v>
      </c>
      <c r="G18" s="145">
        <v>381817</v>
      </c>
      <c r="H18" s="160">
        <v>0</v>
      </c>
      <c r="I18" s="142" t="s">
        <v>221</v>
      </c>
      <c r="J18" s="147">
        <v>8250000</v>
      </c>
      <c r="K18" s="210">
        <v>43095</v>
      </c>
      <c r="L18" s="148">
        <v>43095</v>
      </c>
    </row>
    <row r="19" spans="1:12" ht="23.25" customHeight="1" x14ac:dyDescent="0.25">
      <c r="A19" s="151">
        <v>154</v>
      </c>
      <c r="B19" s="140" t="s">
        <v>51</v>
      </c>
      <c r="C19" s="140">
        <v>80437758</v>
      </c>
      <c r="D19" s="144">
        <v>43082</v>
      </c>
      <c r="E19" s="140" t="s">
        <v>28</v>
      </c>
      <c r="F19" s="140">
        <v>24517</v>
      </c>
      <c r="G19" s="158">
        <v>381917</v>
      </c>
      <c r="H19" s="160">
        <v>0</v>
      </c>
      <c r="I19" s="142" t="s">
        <v>221</v>
      </c>
      <c r="J19" s="147">
        <v>2400000</v>
      </c>
      <c r="K19" s="210">
        <v>43095</v>
      </c>
      <c r="L19" s="148">
        <v>43095</v>
      </c>
    </row>
    <row r="20" spans="1:12" ht="23.25" customHeight="1" x14ac:dyDescent="0.25">
      <c r="A20" s="151">
        <v>155</v>
      </c>
      <c r="B20" s="140" t="s">
        <v>52</v>
      </c>
      <c r="C20" s="140">
        <v>52409970</v>
      </c>
      <c r="D20" s="144">
        <v>43082</v>
      </c>
      <c r="E20" s="141" t="s">
        <v>29</v>
      </c>
      <c r="F20" s="140">
        <v>40617</v>
      </c>
      <c r="G20" s="145">
        <v>382017</v>
      </c>
      <c r="H20" s="160">
        <v>0</v>
      </c>
      <c r="I20" s="142" t="s">
        <v>113</v>
      </c>
      <c r="J20" s="143">
        <v>3300000</v>
      </c>
      <c r="K20" s="210">
        <v>43095</v>
      </c>
      <c r="L20" s="148">
        <v>43095</v>
      </c>
    </row>
    <row r="21" spans="1:12" ht="23.25" customHeight="1" x14ac:dyDescent="0.25">
      <c r="A21" s="151">
        <v>156</v>
      </c>
      <c r="B21" s="141" t="s">
        <v>53</v>
      </c>
      <c r="C21" s="141">
        <v>65756444</v>
      </c>
      <c r="D21" s="144">
        <v>43082</v>
      </c>
      <c r="E21" s="141" t="s">
        <v>32</v>
      </c>
      <c r="F21" s="141">
        <v>40917</v>
      </c>
      <c r="G21" s="145">
        <v>382217</v>
      </c>
      <c r="H21" s="161">
        <v>0</v>
      </c>
      <c r="I21" s="142" t="s">
        <v>113</v>
      </c>
      <c r="J21" s="150">
        <v>2530000</v>
      </c>
      <c r="K21" s="210">
        <v>43095</v>
      </c>
      <c r="L21" s="148">
        <v>43095</v>
      </c>
    </row>
    <row r="22" spans="1:12" ht="23.25" customHeight="1" x14ac:dyDescent="0.25">
      <c r="A22" s="151">
        <v>157</v>
      </c>
      <c r="B22" s="140" t="s">
        <v>54</v>
      </c>
      <c r="C22" s="163">
        <v>1065658348</v>
      </c>
      <c r="D22" s="144">
        <v>43082</v>
      </c>
      <c r="E22" s="162" t="s">
        <v>40</v>
      </c>
      <c r="F22" s="140">
        <v>41217</v>
      </c>
      <c r="G22" s="139">
        <v>382317</v>
      </c>
      <c r="H22" s="160">
        <v>0</v>
      </c>
      <c r="I22" s="142" t="s">
        <v>113</v>
      </c>
      <c r="J22" s="143">
        <v>2200000</v>
      </c>
      <c r="K22" s="210">
        <v>43095</v>
      </c>
      <c r="L22" s="148">
        <v>43095</v>
      </c>
    </row>
    <row r="23" spans="1:12" ht="23.25" customHeight="1" x14ac:dyDescent="0.25">
      <c r="A23" s="151">
        <v>158</v>
      </c>
      <c r="B23" s="157" t="s">
        <v>222</v>
      </c>
      <c r="C23" s="157">
        <v>79428337</v>
      </c>
      <c r="D23" s="144">
        <v>43082</v>
      </c>
      <c r="E23" s="157" t="s">
        <v>223</v>
      </c>
      <c r="F23" s="157">
        <v>204017</v>
      </c>
      <c r="G23" s="158">
        <v>382417</v>
      </c>
      <c r="H23" s="160">
        <v>0</v>
      </c>
      <c r="I23" s="159" t="s">
        <v>224</v>
      </c>
      <c r="J23" s="147">
        <v>6500000</v>
      </c>
      <c r="K23" s="210">
        <v>43095</v>
      </c>
      <c r="L23" s="148">
        <v>43095</v>
      </c>
    </row>
    <row r="24" spans="1:12" ht="23.25" customHeight="1" x14ac:dyDescent="0.25">
      <c r="A24" s="151">
        <v>159</v>
      </c>
      <c r="B24" s="157" t="s">
        <v>225</v>
      </c>
      <c r="C24" s="157">
        <v>79740558</v>
      </c>
      <c r="D24" s="144">
        <v>43082</v>
      </c>
      <c r="E24" s="157" t="s">
        <v>217</v>
      </c>
      <c r="F24" s="157">
        <v>290017</v>
      </c>
      <c r="G24" s="145">
        <v>382517</v>
      </c>
      <c r="H24" s="160">
        <v>0</v>
      </c>
      <c r="I24" s="159" t="s">
        <v>226</v>
      </c>
      <c r="J24" s="147">
        <v>12000000</v>
      </c>
      <c r="K24" s="210">
        <v>43095</v>
      </c>
      <c r="L24" s="148">
        <v>43095</v>
      </c>
    </row>
    <row r="25" spans="1:12" ht="23.25" customHeight="1" x14ac:dyDescent="0.25">
      <c r="A25" s="151">
        <v>160</v>
      </c>
      <c r="B25" s="157" t="s">
        <v>227</v>
      </c>
      <c r="C25" s="157">
        <v>65743542</v>
      </c>
      <c r="D25" s="144">
        <v>43082</v>
      </c>
      <c r="E25" s="157" t="s">
        <v>228</v>
      </c>
      <c r="F25" s="157">
        <v>324817</v>
      </c>
      <c r="G25" s="145">
        <v>382617</v>
      </c>
      <c r="H25" s="160"/>
      <c r="I25" s="159" t="s">
        <v>229</v>
      </c>
      <c r="J25" s="147">
        <v>6000000</v>
      </c>
      <c r="K25" s="210">
        <v>43095</v>
      </c>
      <c r="L25" s="148">
        <v>43095</v>
      </c>
    </row>
    <row r="26" spans="1:12" ht="23.25" customHeight="1" x14ac:dyDescent="0.25">
      <c r="A26" s="151">
        <v>161</v>
      </c>
      <c r="B26" s="141" t="s">
        <v>72</v>
      </c>
      <c r="C26" s="141">
        <v>79645676</v>
      </c>
      <c r="D26" s="144">
        <v>43083</v>
      </c>
      <c r="E26" s="141" t="s">
        <v>73</v>
      </c>
      <c r="F26" s="141">
        <v>63417</v>
      </c>
      <c r="G26" s="152" t="s">
        <v>230</v>
      </c>
      <c r="H26" s="150">
        <v>1127039.05</v>
      </c>
      <c r="I26" s="156">
        <v>127</v>
      </c>
      <c r="J26" s="150">
        <v>7058823.5199999996</v>
      </c>
      <c r="K26" s="210">
        <v>43095</v>
      </c>
      <c r="L26" s="148">
        <v>43095</v>
      </c>
    </row>
    <row r="27" spans="1:12" ht="23.25" customHeight="1" x14ac:dyDescent="0.25">
      <c r="A27" s="151">
        <v>162</v>
      </c>
      <c r="B27" s="157" t="s">
        <v>74</v>
      </c>
      <c r="C27" s="157">
        <v>79137482</v>
      </c>
      <c r="D27" s="144">
        <v>43083</v>
      </c>
      <c r="E27" s="157" t="s">
        <v>58</v>
      </c>
      <c r="F27" s="157">
        <v>203917</v>
      </c>
      <c r="G27" s="158">
        <v>385117</v>
      </c>
      <c r="H27" s="160">
        <v>0</v>
      </c>
      <c r="I27" s="159" t="s">
        <v>231</v>
      </c>
      <c r="J27" s="147">
        <v>3440000</v>
      </c>
      <c r="K27" s="210">
        <v>43095</v>
      </c>
      <c r="L27" s="148">
        <v>43095</v>
      </c>
    </row>
    <row r="28" spans="1:12" ht="23.25" customHeight="1" x14ac:dyDescent="0.25">
      <c r="A28" s="151">
        <v>163</v>
      </c>
      <c r="B28" s="157" t="s">
        <v>222</v>
      </c>
      <c r="C28" s="157">
        <v>79428337</v>
      </c>
      <c r="D28" s="144">
        <v>43083</v>
      </c>
      <c r="E28" s="157" t="s">
        <v>223</v>
      </c>
      <c r="F28" s="157">
        <v>204017</v>
      </c>
      <c r="G28" s="158">
        <v>385217</v>
      </c>
      <c r="H28" s="160">
        <v>0</v>
      </c>
      <c r="I28" s="159" t="s">
        <v>231</v>
      </c>
      <c r="J28" s="147">
        <v>3250000</v>
      </c>
      <c r="K28" s="210">
        <v>43095</v>
      </c>
      <c r="L28" s="148">
        <v>43095</v>
      </c>
    </row>
    <row r="29" spans="1:12" ht="23.25" customHeight="1" x14ac:dyDescent="0.25">
      <c r="A29" s="151">
        <v>164</v>
      </c>
      <c r="B29" s="157" t="s">
        <v>75</v>
      </c>
      <c r="C29" s="157" t="s">
        <v>70</v>
      </c>
      <c r="D29" s="144">
        <v>43083</v>
      </c>
      <c r="E29" s="157" t="s">
        <v>71</v>
      </c>
      <c r="F29" s="157">
        <v>204117</v>
      </c>
      <c r="G29" s="158">
        <v>385317</v>
      </c>
      <c r="H29" s="160">
        <v>0</v>
      </c>
      <c r="I29" s="159" t="s">
        <v>231</v>
      </c>
      <c r="J29" s="147">
        <v>7500000</v>
      </c>
      <c r="K29" s="210">
        <v>43095</v>
      </c>
      <c r="L29" s="148">
        <v>43095</v>
      </c>
    </row>
    <row r="30" spans="1:12" ht="23.25" customHeight="1" x14ac:dyDescent="0.25">
      <c r="A30" s="151">
        <v>165</v>
      </c>
      <c r="B30" s="141" t="s">
        <v>232</v>
      </c>
      <c r="C30" s="141">
        <v>51804271</v>
      </c>
      <c r="D30" s="144">
        <v>43084</v>
      </c>
      <c r="E30" s="141" t="s">
        <v>39</v>
      </c>
      <c r="F30" s="141">
        <v>317817</v>
      </c>
      <c r="G30" s="139">
        <v>385417</v>
      </c>
      <c r="H30" s="161">
        <v>0</v>
      </c>
      <c r="I30" s="156" t="s">
        <v>233</v>
      </c>
      <c r="J30" s="150">
        <v>4500000</v>
      </c>
      <c r="K30" s="210">
        <v>43095</v>
      </c>
      <c r="L30" s="148">
        <v>43095</v>
      </c>
    </row>
    <row r="31" spans="1:12" ht="23.25" customHeight="1" x14ac:dyDescent="0.25">
      <c r="A31" s="151">
        <v>166</v>
      </c>
      <c r="B31" s="157" t="s">
        <v>35</v>
      </c>
      <c r="C31" s="157">
        <v>52097319</v>
      </c>
      <c r="D31" s="144">
        <v>43084</v>
      </c>
      <c r="E31" s="157" t="s">
        <v>36</v>
      </c>
      <c r="F31" s="157">
        <v>42217</v>
      </c>
      <c r="G31" s="145">
        <v>385517</v>
      </c>
      <c r="H31" s="160">
        <v>0</v>
      </c>
      <c r="I31" s="159" t="s">
        <v>234</v>
      </c>
      <c r="J31" s="147">
        <v>4644000</v>
      </c>
      <c r="K31" s="211">
        <v>43095</v>
      </c>
      <c r="L31" s="149">
        <v>43095</v>
      </c>
    </row>
    <row r="32" spans="1:12" ht="23.25" customHeight="1" x14ac:dyDescent="0.25">
      <c r="A32" s="151">
        <v>167</v>
      </c>
      <c r="B32" s="141" t="s">
        <v>46</v>
      </c>
      <c r="C32" s="141">
        <v>28814974</v>
      </c>
      <c r="D32" s="144">
        <v>43089</v>
      </c>
      <c r="E32" s="141" t="s">
        <v>47</v>
      </c>
      <c r="F32" s="141">
        <v>68917</v>
      </c>
      <c r="G32" s="145">
        <v>410117</v>
      </c>
      <c r="H32" s="150">
        <v>0</v>
      </c>
      <c r="I32" s="156" t="s">
        <v>76</v>
      </c>
      <c r="J32" s="150">
        <v>3172500</v>
      </c>
      <c r="K32" s="210">
        <v>43097</v>
      </c>
      <c r="L32" s="148">
        <v>43097</v>
      </c>
    </row>
    <row r="33" spans="1:12" ht="23.25" customHeight="1" x14ac:dyDescent="0.25">
      <c r="A33" s="151">
        <v>168</v>
      </c>
      <c r="B33" s="141" t="s">
        <v>42</v>
      </c>
      <c r="C33" s="141">
        <v>79790930</v>
      </c>
      <c r="D33" s="144">
        <v>43089</v>
      </c>
      <c r="E33" s="141" t="s">
        <v>43</v>
      </c>
      <c r="F33" s="141">
        <v>64117</v>
      </c>
      <c r="G33" s="145">
        <v>410417</v>
      </c>
      <c r="H33" s="161">
        <v>0</v>
      </c>
      <c r="I33" s="156" t="s">
        <v>76</v>
      </c>
      <c r="J33" s="150">
        <v>3172500</v>
      </c>
      <c r="K33" s="210">
        <v>43097</v>
      </c>
      <c r="L33" s="148">
        <v>43097</v>
      </c>
    </row>
    <row r="34" spans="1:12" ht="23.25" customHeight="1" x14ac:dyDescent="0.25">
      <c r="A34" s="151">
        <v>169</v>
      </c>
      <c r="B34" s="141" t="s">
        <v>44</v>
      </c>
      <c r="C34" s="141">
        <v>79925465</v>
      </c>
      <c r="D34" s="144">
        <v>43089</v>
      </c>
      <c r="E34" s="141" t="s">
        <v>45</v>
      </c>
      <c r="F34" s="141">
        <v>64917</v>
      </c>
      <c r="G34" s="145">
        <v>410517</v>
      </c>
      <c r="H34" s="150">
        <v>0</v>
      </c>
      <c r="I34" s="156" t="s">
        <v>76</v>
      </c>
      <c r="J34" s="150">
        <v>3172500</v>
      </c>
      <c r="K34" s="210">
        <v>43097</v>
      </c>
      <c r="L34" s="148">
        <v>43097</v>
      </c>
    </row>
    <row r="35" spans="1:12" ht="23.25" customHeight="1" x14ac:dyDescent="0.25">
      <c r="A35" s="151">
        <v>170</v>
      </c>
      <c r="B35" s="157" t="s">
        <v>33</v>
      </c>
      <c r="C35" s="157">
        <v>80229957</v>
      </c>
      <c r="D35" s="144">
        <v>43089</v>
      </c>
      <c r="E35" s="157" t="s">
        <v>34</v>
      </c>
      <c r="F35" s="145">
        <v>63217</v>
      </c>
      <c r="G35" s="158" t="s">
        <v>235</v>
      </c>
      <c r="H35" s="160">
        <v>0</v>
      </c>
      <c r="I35" s="159" t="s">
        <v>89</v>
      </c>
      <c r="J35" s="147">
        <v>4200000</v>
      </c>
      <c r="K35" s="210">
        <v>43097</v>
      </c>
      <c r="L35" s="148">
        <v>43097</v>
      </c>
    </row>
    <row r="36" spans="1:12" ht="23.25" customHeight="1" x14ac:dyDescent="0.25">
      <c r="A36" s="151">
        <v>171</v>
      </c>
      <c r="B36" s="157" t="s">
        <v>35</v>
      </c>
      <c r="C36" s="157">
        <v>52097319</v>
      </c>
      <c r="D36" s="144">
        <v>43091</v>
      </c>
      <c r="E36" s="157" t="s">
        <v>36</v>
      </c>
      <c r="F36" s="157">
        <v>42217</v>
      </c>
      <c r="G36" s="145">
        <v>418217</v>
      </c>
      <c r="H36" s="160">
        <v>0</v>
      </c>
      <c r="I36" s="159" t="s">
        <v>236</v>
      </c>
      <c r="J36" s="147">
        <v>1548000</v>
      </c>
      <c r="K36" s="210">
        <v>43097</v>
      </c>
      <c r="L36" s="148">
        <v>43097</v>
      </c>
    </row>
    <row r="37" spans="1:12" ht="23.25" customHeight="1" x14ac:dyDescent="0.25">
      <c r="A37" s="151">
        <v>172</v>
      </c>
      <c r="B37" s="157" t="s">
        <v>56</v>
      </c>
      <c r="C37" s="157">
        <v>80011017</v>
      </c>
      <c r="D37" s="144">
        <v>43095</v>
      </c>
      <c r="E37" s="157" t="s">
        <v>57</v>
      </c>
      <c r="F37" s="157">
        <v>113117</v>
      </c>
      <c r="G37" s="145">
        <v>422917</v>
      </c>
      <c r="H37" s="160">
        <v>0</v>
      </c>
      <c r="I37" s="159" t="s">
        <v>237</v>
      </c>
      <c r="J37" s="147">
        <v>6240000</v>
      </c>
      <c r="K37" s="213">
        <v>43097</v>
      </c>
      <c r="L37" s="153">
        <v>43097</v>
      </c>
    </row>
    <row r="38" spans="1:12" ht="23.25" customHeight="1" x14ac:dyDescent="0.25">
      <c r="A38" s="151">
        <v>173</v>
      </c>
      <c r="B38" s="157" t="s">
        <v>37</v>
      </c>
      <c r="C38" s="157">
        <v>46677684</v>
      </c>
      <c r="D38" s="144">
        <v>43095</v>
      </c>
      <c r="E38" s="157" t="s">
        <v>38</v>
      </c>
      <c r="F38" s="157">
        <v>63317</v>
      </c>
      <c r="G38" s="158">
        <v>422817</v>
      </c>
      <c r="H38" s="160">
        <v>0</v>
      </c>
      <c r="I38" s="159" t="s">
        <v>238</v>
      </c>
      <c r="J38" s="147">
        <v>6029999.9100000001</v>
      </c>
      <c r="K38" s="210">
        <v>43097</v>
      </c>
      <c r="L38" s="148">
        <v>43097</v>
      </c>
    </row>
  </sheetData>
  <mergeCells count="8">
    <mergeCell ref="A8:H8"/>
    <mergeCell ref="A1:K1"/>
    <mergeCell ref="A2:K2"/>
    <mergeCell ref="A3:K3"/>
    <mergeCell ref="A5:K5"/>
    <mergeCell ref="A7:K7"/>
    <mergeCell ref="B12:K12"/>
    <mergeCell ref="B16:K16"/>
  </mergeCells>
  <conditionalFormatting sqref="J1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1"/>
  <sheetViews>
    <sheetView tabSelected="1" zoomScale="70" zoomScaleNormal="70" workbookViewId="0">
      <pane ySplit="10" topLeftCell="A11" activePane="bottomLeft" state="frozen"/>
      <selection activeCell="M27" sqref="M27"/>
      <selection pane="bottomLeft" activeCell="K24" sqref="K24"/>
    </sheetView>
  </sheetViews>
  <sheetFormatPr baseColWidth="10" defaultRowHeight="23.25" customHeight="1" x14ac:dyDescent="0.25"/>
  <cols>
    <col min="1" max="1" width="9.5703125" style="25" customWidth="1"/>
    <col min="2" max="2" width="29.57031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.140625" style="23" customWidth="1"/>
    <col min="10" max="10" width="27.140625" style="17" customWidth="1"/>
    <col min="11" max="11" width="23.285156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8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2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107" t="s">
        <v>125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108" t="s">
        <v>31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30" t="s">
        <v>25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262">
        <v>90</v>
      </c>
      <c r="B11" s="233" t="s">
        <v>90</v>
      </c>
      <c r="C11" s="223">
        <v>830008233</v>
      </c>
      <c r="D11" s="224">
        <v>43039</v>
      </c>
      <c r="E11" s="234" t="s">
        <v>91</v>
      </c>
      <c r="F11" s="235">
        <v>69217</v>
      </c>
      <c r="G11" s="230">
        <v>338617</v>
      </c>
      <c r="H11" s="232">
        <v>8516228.6899999995</v>
      </c>
      <c r="I11" s="249">
        <v>1004</v>
      </c>
      <c r="J11" s="217">
        <v>913370008.80799997</v>
      </c>
      <c r="K11" s="302">
        <v>43087</v>
      </c>
      <c r="L11" s="244">
        <v>43087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215">
        <v>91</v>
      </c>
      <c r="B12" s="233" t="s">
        <v>92</v>
      </c>
      <c r="C12" s="223">
        <v>900837734</v>
      </c>
      <c r="D12" s="224">
        <v>43039</v>
      </c>
      <c r="E12" s="234" t="s">
        <v>93</v>
      </c>
      <c r="F12" s="235">
        <v>158817</v>
      </c>
      <c r="G12" s="230">
        <v>338717</v>
      </c>
      <c r="H12" s="232">
        <v>9270884.4199999999</v>
      </c>
      <c r="I12" s="249">
        <v>31</v>
      </c>
      <c r="J12" s="217">
        <v>58065012.960000001</v>
      </c>
      <c r="K12" s="302">
        <v>43087</v>
      </c>
      <c r="L12" s="244">
        <v>43087</v>
      </c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215">
        <v>92</v>
      </c>
      <c r="B13" s="233" t="s">
        <v>80</v>
      </c>
      <c r="C13" s="223">
        <v>901071893</v>
      </c>
      <c r="D13" s="224">
        <v>43039</v>
      </c>
      <c r="E13" s="234" t="s">
        <v>81</v>
      </c>
      <c r="F13" s="235">
        <v>97517</v>
      </c>
      <c r="G13" s="230">
        <v>338817</v>
      </c>
      <c r="H13" s="225">
        <v>264628256.43000001</v>
      </c>
      <c r="I13" s="265" t="s">
        <v>239</v>
      </c>
      <c r="J13" s="232">
        <v>985193440.13</v>
      </c>
      <c r="K13" s="300">
        <v>43087</v>
      </c>
      <c r="L13" s="227">
        <v>43087</v>
      </c>
    </row>
    <row r="14" spans="1:110" ht="23.25" customHeight="1" x14ac:dyDescent="0.25">
      <c r="A14" s="102">
        <v>93</v>
      </c>
      <c r="B14" s="256" t="s">
        <v>240</v>
      </c>
      <c r="C14" s="177" t="s">
        <v>241</v>
      </c>
      <c r="D14" s="124">
        <v>43040</v>
      </c>
      <c r="E14" s="195" t="s">
        <v>242</v>
      </c>
      <c r="F14" s="235">
        <v>3517</v>
      </c>
      <c r="G14" s="236">
        <v>338917</v>
      </c>
      <c r="H14" s="225">
        <v>50153423.18</v>
      </c>
      <c r="I14" s="249">
        <v>5</v>
      </c>
      <c r="J14" s="217">
        <v>363612318.07999998</v>
      </c>
      <c r="K14" s="300">
        <v>43087</v>
      </c>
      <c r="L14" s="227">
        <v>43087</v>
      </c>
    </row>
    <row r="15" spans="1:110" ht="23.25" customHeight="1" x14ac:dyDescent="0.25">
      <c r="A15" s="103"/>
      <c r="B15" s="256" t="s">
        <v>243</v>
      </c>
      <c r="C15" s="189"/>
      <c r="D15" s="125"/>
      <c r="E15" s="169"/>
      <c r="F15" s="235">
        <v>210217</v>
      </c>
      <c r="G15" s="230">
        <v>339017</v>
      </c>
      <c r="H15" s="232">
        <v>19835802.390000001</v>
      </c>
      <c r="I15" s="261">
        <v>4</v>
      </c>
      <c r="J15" s="217">
        <v>124234762.31</v>
      </c>
      <c r="K15" s="300">
        <v>43087</v>
      </c>
      <c r="L15" s="227">
        <v>43087</v>
      </c>
    </row>
    <row r="16" spans="1:110" ht="23.25" customHeight="1" x14ac:dyDescent="0.25">
      <c r="A16" s="102">
        <v>94</v>
      </c>
      <c r="B16" s="255" t="s">
        <v>244</v>
      </c>
      <c r="C16" s="208" t="s">
        <v>245</v>
      </c>
      <c r="D16" s="124">
        <v>43040</v>
      </c>
      <c r="E16" s="223" t="s">
        <v>246</v>
      </c>
      <c r="F16" s="235">
        <v>3617</v>
      </c>
      <c r="G16" s="230">
        <v>339217</v>
      </c>
      <c r="H16" s="232">
        <v>16390014.76</v>
      </c>
      <c r="I16" s="249" t="s">
        <v>247</v>
      </c>
      <c r="J16" s="217">
        <v>118827607</v>
      </c>
      <c r="K16" s="300">
        <v>43087</v>
      </c>
      <c r="L16" s="227">
        <v>43087</v>
      </c>
    </row>
    <row r="17" spans="1:12" ht="23.25" customHeight="1" x14ac:dyDescent="0.25">
      <c r="A17" s="103"/>
      <c r="B17" s="255" t="s">
        <v>248</v>
      </c>
      <c r="C17" s="192"/>
      <c r="D17" s="125"/>
      <c r="E17" s="223" t="s">
        <v>246</v>
      </c>
      <c r="F17" s="235">
        <v>215717</v>
      </c>
      <c r="G17" s="230">
        <v>339317</v>
      </c>
      <c r="H17" s="232">
        <v>6151551.5</v>
      </c>
      <c r="I17" s="249" t="s">
        <v>134</v>
      </c>
      <c r="J17" s="217">
        <v>38528138.359999999</v>
      </c>
      <c r="K17" s="300">
        <v>43087</v>
      </c>
      <c r="L17" s="227">
        <v>43087</v>
      </c>
    </row>
    <row r="18" spans="1:12" ht="23.25" customHeight="1" x14ac:dyDescent="0.25">
      <c r="A18" s="262">
        <v>95</v>
      </c>
      <c r="B18" s="245" t="s">
        <v>249</v>
      </c>
      <c r="C18" s="218">
        <v>800242107</v>
      </c>
      <c r="D18" s="216">
        <v>43040</v>
      </c>
      <c r="E18" s="218" t="s">
        <v>55</v>
      </c>
      <c r="F18" s="218">
        <v>2517</v>
      </c>
      <c r="G18" s="236">
        <v>335617</v>
      </c>
      <c r="H18" s="217">
        <v>3800581.46</v>
      </c>
      <c r="I18" s="239">
        <v>712</v>
      </c>
      <c r="J18" s="246">
        <v>554155181.55764675</v>
      </c>
      <c r="K18" s="300">
        <v>43087</v>
      </c>
      <c r="L18" s="227">
        <v>43087</v>
      </c>
    </row>
    <row r="19" spans="1:12" ht="23.25" customHeight="1" x14ac:dyDescent="0.25">
      <c r="A19" s="262">
        <v>96</v>
      </c>
      <c r="B19" s="242" t="s">
        <v>77</v>
      </c>
      <c r="C19" s="218">
        <v>800242107</v>
      </c>
      <c r="D19" s="216">
        <v>43040</v>
      </c>
      <c r="E19" s="243" t="s">
        <v>55</v>
      </c>
      <c r="F19" s="235">
        <v>86817</v>
      </c>
      <c r="G19" s="236">
        <v>339817</v>
      </c>
      <c r="H19" s="240">
        <v>5731225.9699999997</v>
      </c>
      <c r="I19" s="248">
        <v>713</v>
      </c>
      <c r="J19" s="217">
        <v>603045629.23199999</v>
      </c>
      <c r="K19" s="300">
        <v>43087</v>
      </c>
      <c r="L19" s="227">
        <v>43087</v>
      </c>
    </row>
    <row r="20" spans="1:12" ht="23.25" customHeight="1" x14ac:dyDescent="0.25">
      <c r="A20" s="262">
        <v>97</v>
      </c>
      <c r="B20" s="237" t="s">
        <v>78</v>
      </c>
      <c r="C20" s="223">
        <v>890116722</v>
      </c>
      <c r="D20" s="216">
        <v>43040</v>
      </c>
      <c r="E20" s="220" t="s">
        <v>79</v>
      </c>
      <c r="F20" s="235">
        <v>69517</v>
      </c>
      <c r="G20" s="236">
        <v>339917</v>
      </c>
      <c r="H20" s="240">
        <v>6048963.54</v>
      </c>
      <c r="I20" s="248">
        <v>2897</v>
      </c>
      <c r="J20" s="217">
        <v>37891876.920000002</v>
      </c>
      <c r="K20" s="300">
        <v>43096</v>
      </c>
      <c r="L20" s="227">
        <v>43096</v>
      </c>
    </row>
    <row r="21" spans="1:12" ht="23.25" customHeight="1" x14ac:dyDescent="0.25">
      <c r="A21" s="262">
        <v>98</v>
      </c>
      <c r="B21" s="237" t="s">
        <v>250</v>
      </c>
      <c r="C21" s="223">
        <v>901067862</v>
      </c>
      <c r="D21" s="216">
        <v>43041</v>
      </c>
      <c r="E21" s="220" t="s">
        <v>251</v>
      </c>
      <c r="F21" s="235">
        <v>69317</v>
      </c>
      <c r="G21" s="236">
        <v>340417</v>
      </c>
      <c r="H21" s="232">
        <v>1769313.37</v>
      </c>
      <c r="I21" s="249">
        <v>7</v>
      </c>
      <c r="J21" s="232">
        <v>319271045.912</v>
      </c>
      <c r="K21" s="300">
        <v>43096</v>
      </c>
      <c r="L21" s="227">
        <v>43096</v>
      </c>
    </row>
    <row r="22" spans="1:12" ht="23.25" customHeight="1" x14ac:dyDescent="0.25">
      <c r="A22" s="215">
        <v>99</v>
      </c>
      <c r="B22" s="250" t="s">
        <v>252</v>
      </c>
      <c r="C22" s="251" t="s">
        <v>253</v>
      </c>
      <c r="D22" s="216">
        <v>43041</v>
      </c>
      <c r="E22" s="223" t="s">
        <v>62</v>
      </c>
      <c r="F22" s="252">
        <v>69717</v>
      </c>
      <c r="G22" s="236">
        <v>340517</v>
      </c>
      <c r="H22" s="240">
        <v>5020135.5599999996</v>
      </c>
      <c r="I22" s="241">
        <v>210</v>
      </c>
      <c r="J22" s="232">
        <v>31441901.690000001</v>
      </c>
      <c r="K22" s="300">
        <v>43096</v>
      </c>
      <c r="L22" s="227">
        <v>43096</v>
      </c>
    </row>
    <row r="23" spans="1:12" ht="23.25" customHeight="1" x14ac:dyDescent="0.25">
      <c r="A23" s="215">
        <v>100</v>
      </c>
      <c r="B23" s="223" t="s">
        <v>111</v>
      </c>
      <c r="C23" s="223">
        <v>860020227</v>
      </c>
      <c r="D23" s="216">
        <v>43041</v>
      </c>
      <c r="E23" s="218" t="s">
        <v>105</v>
      </c>
      <c r="F23" s="223">
        <v>259417</v>
      </c>
      <c r="G23" s="236">
        <v>340917</v>
      </c>
      <c r="H23" s="232">
        <v>0</v>
      </c>
      <c r="I23" s="239">
        <v>15116</v>
      </c>
      <c r="J23" s="217">
        <v>790426.56</v>
      </c>
      <c r="K23" s="300">
        <v>43096</v>
      </c>
      <c r="L23" s="227">
        <v>43096</v>
      </c>
    </row>
    <row r="24" spans="1:12" ht="23.25" customHeight="1" x14ac:dyDescent="0.25">
      <c r="A24" s="215">
        <v>101</v>
      </c>
      <c r="B24" s="223" t="s">
        <v>254</v>
      </c>
      <c r="C24" s="223">
        <v>901032178</v>
      </c>
      <c r="D24" s="216">
        <v>43049</v>
      </c>
      <c r="E24" s="220" t="s">
        <v>255</v>
      </c>
      <c r="F24" s="223">
        <v>25917</v>
      </c>
      <c r="G24" s="236">
        <v>346817</v>
      </c>
      <c r="H24" s="232">
        <v>4987302.2699999996</v>
      </c>
      <c r="I24" s="239">
        <v>21</v>
      </c>
      <c r="J24" s="217">
        <v>681003000.72000003</v>
      </c>
      <c r="K24" s="303"/>
      <c r="L24" s="257"/>
    </row>
    <row r="25" spans="1:12" ht="23.25" customHeight="1" x14ac:dyDescent="0.25">
      <c r="A25" s="215">
        <v>102</v>
      </c>
      <c r="B25" s="256" t="s">
        <v>256</v>
      </c>
      <c r="C25" s="260">
        <v>901031820</v>
      </c>
      <c r="D25" s="216">
        <v>43049</v>
      </c>
      <c r="E25" s="220" t="s">
        <v>257</v>
      </c>
      <c r="F25" s="223">
        <v>24317</v>
      </c>
      <c r="G25" s="230">
        <v>347117</v>
      </c>
      <c r="H25" s="225">
        <v>7003550.6399999997</v>
      </c>
      <c r="I25" s="228">
        <v>25</v>
      </c>
      <c r="J25" s="221">
        <v>43864343.5</v>
      </c>
      <c r="K25" s="300">
        <v>43096</v>
      </c>
      <c r="L25" s="227">
        <v>43096</v>
      </c>
    </row>
    <row r="26" spans="1:12" ht="23.25" customHeight="1" x14ac:dyDescent="0.25">
      <c r="A26" s="215">
        <v>103</v>
      </c>
      <c r="B26" s="267" t="s">
        <v>258</v>
      </c>
      <c r="C26" s="234">
        <v>860001778</v>
      </c>
      <c r="D26" s="264">
        <v>43054</v>
      </c>
      <c r="E26" s="268" t="s">
        <v>259</v>
      </c>
      <c r="F26" s="266">
        <v>202317</v>
      </c>
      <c r="G26" s="269">
        <v>349217</v>
      </c>
      <c r="H26" s="270">
        <v>18955629.41</v>
      </c>
      <c r="I26" s="271">
        <v>4727</v>
      </c>
      <c r="J26" s="272">
        <v>118722099.98999999</v>
      </c>
      <c r="K26" s="300">
        <v>43096</v>
      </c>
      <c r="L26" s="227">
        <v>43096</v>
      </c>
    </row>
    <row r="27" spans="1:12" ht="23.25" customHeight="1" x14ac:dyDescent="0.25">
      <c r="A27" s="215">
        <v>104</v>
      </c>
      <c r="B27" s="256" t="s">
        <v>260</v>
      </c>
      <c r="C27" s="231" t="s">
        <v>64</v>
      </c>
      <c r="D27" s="264">
        <v>43055</v>
      </c>
      <c r="E27" s="220" t="s">
        <v>65</v>
      </c>
      <c r="F27" s="266">
        <v>63117</v>
      </c>
      <c r="G27" s="269">
        <v>350717</v>
      </c>
      <c r="H27" s="232">
        <v>2401809.77</v>
      </c>
      <c r="I27" s="228">
        <v>10</v>
      </c>
      <c r="J27" s="221">
        <v>323485852.04000002</v>
      </c>
      <c r="K27" s="300">
        <v>43096</v>
      </c>
      <c r="L27" s="227">
        <v>43096</v>
      </c>
    </row>
    <row r="28" spans="1:12" ht="23.25" customHeight="1" x14ac:dyDescent="0.25">
      <c r="A28" s="215">
        <v>105</v>
      </c>
      <c r="B28" s="256" t="s">
        <v>261</v>
      </c>
      <c r="C28" s="223">
        <v>901017671</v>
      </c>
      <c r="D28" s="216">
        <v>43055</v>
      </c>
      <c r="E28" s="220" t="s">
        <v>67</v>
      </c>
      <c r="F28" s="273">
        <v>45517</v>
      </c>
      <c r="G28" s="230">
        <v>351017</v>
      </c>
      <c r="H28" s="225">
        <v>2337313.2999999998</v>
      </c>
      <c r="I28" s="228">
        <v>7</v>
      </c>
      <c r="J28" s="221">
        <v>14638962.279999999</v>
      </c>
      <c r="K28" s="300">
        <v>43096</v>
      </c>
      <c r="L28" s="227">
        <v>43096</v>
      </c>
    </row>
    <row r="29" spans="1:12" ht="23.25" customHeight="1" x14ac:dyDescent="0.25">
      <c r="A29" s="215">
        <v>106</v>
      </c>
      <c r="B29" s="223" t="s">
        <v>111</v>
      </c>
      <c r="C29" s="223">
        <v>860020227</v>
      </c>
      <c r="D29" s="216">
        <v>43055</v>
      </c>
      <c r="E29" s="218" t="s">
        <v>105</v>
      </c>
      <c r="F29" s="223">
        <v>259417</v>
      </c>
      <c r="G29" s="236">
        <v>351417</v>
      </c>
      <c r="H29" s="232">
        <v>28825.71</v>
      </c>
      <c r="I29" s="239" t="s">
        <v>262</v>
      </c>
      <c r="J29" s="217">
        <v>18234540</v>
      </c>
      <c r="K29" s="300">
        <v>43096</v>
      </c>
      <c r="L29" s="227">
        <v>43096</v>
      </c>
    </row>
    <row r="30" spans="1:12" ht="23.25" customHeight="1" x14ac:dyDescent="0.25">
      <c r="A30" s="215">
        <v>107</v>
      </c>
      <c r="B30" s="233" t="s">
        <v>263</v>
      </c>
      <c r="C30" s="223">
        <v>800141397</v>
      </c>
      <c r="D30" s="216">
        <v>43055</v>
      </c>
      <c r="E30" s="234" t="s">
        <v>264</v>
      </c>
      <c r="F30" s="235">
        <v>116817</v>
      </c>
      <c r="G30" s="230">
        <v>351517</v>
      </c>
      <c r="H30" s="225">
        <v>0</v>
      </c>
      <c r="I30" s="228">
        <v>1585</v>
      </c>
      <c r="J30" s="217">
        <v>641865543</v>
      </c>
      <c r="K30" s="300">
        <v>43096</v>
      </c>
      <c r="L30" s="227">
        <v>43096</v>
      </c>
    </row>
    <row r="31" spans="1:12" ht="23.25" customHeight="1" x14ac:dyDescent="0.25">
      <c r="A31" s="215">
        <v>108</v>
      </c>
      <c r="B31" s="233" t="s">
        <v>265</v>
      </c>
      <c r="C31" s="219">
        <v>800141397</v>
      </c>
      <c r="D31" s="216">
        <v>43055</v>
      </c>
      <c r="E31" s="274" t="s">
        <v>266</v>
      </c>
      <c r="F31" s="275">
        <v>125317</v>
      </c>
      <c r="G31" s="223">
        <v>351717</v>
      </c>
      <c r="H31" s="232">
        <v>0</v>
      </c>
      <c r="I31" s="276" t="s">
        <v>267</v>
      </c>
      <c r="J31" s="247">
        <v>3113774829</v>
      </c>
      <c r="K31" s="314"/>
      <c r="L31" s="259"/>
    </row>
    <row r="32" spans="1:12" ht="23.25" customHeight="1" x14ac:dyDescent="0.25">
      <c r="A32" s="290">
        <v>109</v>
      </c>
      <c r="B32" s="193"/>
      <c r="C32" s="199"/>
      <c r="D32" s="199"/>
      <c r="E32" s="199"/>
      <c r="F32" s="199"/>
      <c r="G32" s="199"/>
      <c r="H32" s="199"/>
      <c r="I32" s="199"/>
      <c r="J32" s="199"/>
      <c r="K32" s="202"/>
      <c r="L32" s="258"/>
    </row>
    <row r="33" spans="1:12" ht="23.25" customHeight="1" x14ac:dyDescent="0.25">
      <c r="A33" s="215">
        <v>110</v>
      </c>
      <c r="B33" s="233" t="s">
        <v>263</v>
      </c>
      <c r="C33" s="223">
        <v>800141397</v>
      </c>
      <c r="D33" s="216">
        <v>43056</v>
      </c>
      <c r="E33" s="234" t="s">
        <v>264</v>
      </c>
      <c r="F33" s="235">
        <v>116817</v>
      </c>
      <c r="G33" s="223">
        <v>353717</v>
      </c>
      <c r="H33" s="225">
        <v>0</v>
      </c>
      <c r="I33" s="276" t="s">
        <v>271</v>
      </c>
      <c r="J33" s="217">
        <v>180837228</v>
      </c>
      <c r="K33" s="300">
        <v>43097</v>
      </c>
      <c r="L33" s="227">
        <v>43097</v>
      </c>
    </row>
    <row r="34" spans="1:12" ht="23.25" customHeight="1" x14ac:dyDescent="0.25">
      <c r="A34" s="215">
        <v>111</v>
      </c>
      <c r="B34" s="222" t="s">
        <v>114</v>
      </c>
      <c r="C34" s="223">
        <v>900900730</v>
      </c>
      <c r="D34" s="216">
        <v>43056</v>
      </c>
      <c r="E34" s="223" t="s">
        <v>115</v>
      </c>
      <c r="F34" s="223">
        <v>3117</v>
      </c>
      <c r="G34" s="223">
        <v>353817</v>
      </c>
      <c r="H34" s="232">
        <v>0</v>
      </c>
      <c r="I34" s="253">
        <v>35</v>
      </c>
      <c r="J34" s="254">
        <v>1822936925.0200002</v>
      </c>
      <c r="K34" s="300">
        <v>43097</v>
      </c>
      <c r="L34" s="227">
        <v>43097</v>
      </c>
    </row>
    <row r="35" spans="1:12" ht="23.25" customHeight="1" x14ac:dyDescent="0.25">
      <c r="A35" s="215">
        <v>112</v>
      </c>
      <c r="B35" s="222" t="s">
        <v>84</v>
      </c>
      <c r="C35" s="222">
        <v>900897675</v>
      </c>
      <c r="D35" s="216">
        <v>43056</v>
      </c>
      <c r="E35" s="223" t="s">
        <v>85</v>
      </c>
      <c r="F35" s="223">
        <v>3017</v>
      </c>
      <c r="G35" s="223">
        <v>354117</v>
      </c>
      <c r="H35" s="263">
        <v>0</v>
      </c>
      <c r="I35" s="226">
        <v>17</v>
      </c>
      <c r="J35" s="217">
        <v>29525577.73</v>
      </c>
      <c r="K35" s="300">
        <v>43097</v>
      </c>
      <c r="L35" s="227">
        <v>43097</v>
      </c>
    </row>
    <row r="36" spans="1:12" ht="23.25" customHeight="1" x14ac:dyDescent="0.25">
      <c r="A36" s="215">
        <v>113</v>
      </c>
      <c r="B36" s="233" t="s">
        <v>80</v>
      </c>
      <c r="C36" s="223">
        <v>901071893</v>
      </c>
      <c r="D36" s="224">
        <v>43059</v>
      </c>
      <c r="E36" s="234" t="s">
        <v>81</v>
      </c>
      <c r="F36" s="235">
        <v>97517</v>
      </c>
      <c r="G36" s="230">
        <v>356417</v>
      </c>
      <c r="H36" s="225">
        <v>2383783.71</v>
      </c>
      <c r="I36" s="265" t="s">
        <v>131</v>
      </c>
      <c r="J36" s="232">
        <v>158019767.25</v>
      </c>
      <c r="K36" s="300">
        <v>43097</v>
      </c>
      <c r="L36" s="227">
        <v>43097</v>
      </c>
    </row>
    <row r="37" spans="1:12" ht="23.25" customHeight="1" x14ac:dyDescent="0.25">
      <c r="A37" s="277">
        <v>114</v>
      </c>
      <c r="B37" s="237" t="s">
        <v>268</v>
      </c>
      <c r="C37" s="260">
        <v>860034604</v>
      </c>
      <c r="D37" s="216">
        <v>43055</v>
      </c>
      <c r="E37" s="220" t="s">
        <v>269</v>
      </c>
      <c r="F37" s="252">
        <v>249717</v>
      </c>
      <c r="G37" s="230">
        <v>352017</v>
      </c>
      <c r="H37" s="225">
        <v>147664808.80000001</v>
      </c>
      <c r="I37" s="276" t="s">
        <v>270</v>
      </c>
      <c r="J37" s="221">
        <v>924848013</v>
      </c>
      <c r="K37" s="300">
        <v>43097</v>
      </c>
      <c r="L37" s="227">
        <v>43097</v>
      </c>
    </row>
    <row r="38" spans="1:12" ht="23.25" customHeight="1" x14ac:dyDescent="0.25">
      <c r="A38" s="215">
        <v>115</v>
      </c>
      <c r="B38" s="233" t="s">
        <v>94</v>
      </c>
      <c r="C38" s="218" t="s">
        <v>95</v>
      </c>
      <c r="D38" s="216">
        <v>43061</v>
      </c>
      <c r="E38" s="234" t="s">
        <v>96</v>
      </c>
      <c r="F38" s="235">
        <v>148317</v>
      </c>
      <c r="G38" s="230"/>
      <c r="H38" s="217">
        <v>3130553.8</v>
      </c>
      <c r="I38" s="248">
        <v>12</v>
      </c>
      <c r="J38" s="217">
        <v>334672678.176</v>
      </c>
      <c r="K38" s="300">
        <v>43097</v>
      </c>
      <c r="L38" s="227">
        <v>43097</v>
      </c>
    </row>
    <row r="39" spans="1:12" ht="23.25" customHeight="1" x14ac:dyDescent="0.25">
      <c r="A39" s="215">
        <v>116</v>
      </c>
      <c r="B39" s="233" t="s">
        <v>97</v>
      </c>
      <c r="C39" s="238">
        <v>79508558</v>
      </c>
      <c r="D39" s="216">
        <v>43061</v>
      </c>
      <c r="E39" s="234" t="s">
        <v>98</v>
      </c>
      <c r="F39" s="235">
        <v>146617</v>
      </c>
      <c r="G39" s="230"/>
      <c r="H39" s="232">
        <v>4597022.1500000004</v>
      </c>
      <c r="I39" s="226">
        <v>14</v>
      </c>
      <c r="J39" s="217">
        <v>28791875.550000001</v>
      </c>
      <c r="K39" s="301">
        <v>43097</v>
      </c>
      <c r="L39" s="229">
        <v>43097</v>
      </c>
    </row>
    <row r="40" spans="1:12" ht="23.25" customHeight="1" x14ac:dyDescent="0.25">
      <c r="A40" s="215">
        <v>117</v>
      </c>
      <c r="B40" s="223" t="s">
        <v>111</v>
      </c>
      <c r="C40" s="223">
        <v>860020227</v>
      </c>
      <c r="D40" s="216">
        <v>43061</v>
      </c>
      <c r="E40" s="218" t="s">
        <v>105</v>
      </c>
      <c r="F40" s="223">
        <v>259417</v>
      </c>
      <c r="G40" s="236"/>
      <c r="H40" s="232"/>
      <c r="I40" s="239" t="s">
        <v>272</v>
      </c>
      <c r="J40" s="217">
        <v>1467694.72</v>
      </c>
      <c r="K40" s="301">
        <v>43097</v>
      </c>
      <c r="L40" s="229">
        <v>43097</v>
      </c>
    </row>
    <row r="41" spans="1:12" ht="23.25" customHeight="1" x14ac:dyDescent="0.25">
      <c r="K41" s="214"/>
    </row>
  </sheetData>
  <mergeCells count="14">
    <mergeCell ref="B32:K32"/>
    <mergeCell ref="A8:H8"/>
    <mergeCell ref="A1:K1"/>
    <mergeCell ref="A2:K2"/>
    <mergeCell ref="A3:K3"/>
    <mergeCell ref="A5:K5"/>
    <mergeCell ref="A7:K7"/>
    <mergeCell ref="C14:C15"/>
    <mergeCell ref="D14:D15"/>
    <mergeCell ref="E14:E15"/>
    <mergeCell ref="A14:A15"/>
    <mergeCell ref="A16:A17"/>
    <mergeCell ref="D16:D17"/>
    <mergeCell ref="C16:C17"/>
  </mergeCells>
  <conditionalFormatting sqref="J11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2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6 J13:J14 J18 J25:J2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29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1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2"/>
  <sheetViews>
    <sheetView zoomScale="70" zoomScaleNormal="70" workbookViewId="0">
      <pane ySplit="10" topLeftCell="A11" activePane="bottomLeft" state="frozen"/>
      <selection activeCell="M27" sqref="M27"/>
      <selection pane="bottomLeft" activeCell="O41" sqref="O41"/>
    </sheetView>
  </sheetViews>
  <sheetFormatPr baseColWidth="10" defaultRowHeight="23.25" customHeight="1" x14ac:dyDescent="0.25"/>
  <cols>
    <col min="1" max="1" width="9.5703125" style="25" customWidth="1"/>
    <col min="2" max="2" width="26.140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27.5703125" style="23" customWidth="1"/>
    <col min="10" max="10" width="27.140625" style="17" customWidth="1"/>
    <col min="11" max="11" width="28.710937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8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2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26"/>
    </row>
    <row r="4" spans="1:110" ht="23.25" customHeight="1" x14ac:dyDescent="0.25">
      <c r="A4" s="100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107" t="s">
        <v>125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6"/>
    </row>
    <row r="6" spans="1:110" ht="23.25" customHeight="1" x14ac:dyDescent="0.25">
      <c r="A6" s="101"/>
      <c r="H6"/>
      <c r="I6"/>
      <c r="J6"/>
      <c r="L6" t="s">
        <v>15</v>
      </c>
    </row>
    <row r="7" spans="1:110" ht="23.25" customHeight="1" x14ac:dyDescent="0.25">
      <c r="A7" s="108" t="s">
        <v>24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27"/>
      <c r="J8" s="28"/>
      <c r="K8" s="31" t="s">
        <v>26</v>
      </c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29" t="s">
        <v>22</v>
      </c>
      <c r="K9" s="30" t="s">
        <v>25</v>
      </c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37">
        <v>172</v>
      </c>
      <c r="B11" s="62" t="s">
        <v>126</v>
      </c>
      <c r="C11" s="63">
        <v>900787922</v>
      </c>
      <c r="D11" s="64">
        <v>43040</v>
      </c>
      <c r="E11" s="63" t="s">
        <v>127</v>
      </c>
      <c r="F11" s="63">
        <v>6516</v>
      </c>
      <c r="G11" s="65" t="s">
        <v>128</v>
      </c>
      <c r="H11" s="66">
        <f>172126.94+1478599.45+903536.32+157986.4</f>
        <v>2712249.11</v>
      </c>
      <c r="I11" s="67" t="s">
        <v>129</v>
      </c>
      <c r="J11" s="68">
        <f>(76945794.83+10534327.94+9116423.67+1626359.97)+63039357.35+14229353.79</f>
        <v>175491617.54999998</v>
      </c>
      <c r="K11" s="69">
        <v>43087</v>
      </c>
      <c r="L11" s="69">
        <v>43087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113">
        <f>A11+1</f>
        <v>173</v>
      </c>
      <c r="B12" s="53" t="s">
        <v>120</v>
      </c>
      <c r="C12" s="111">
        <v>901032178</v>
      </c>
      <c r="D12" s="119">
        <v>43049</v>
      </c>
      <c r="E12" s="130" t="s">
        <v>121</v>
      </c>
      <c r="F12" s="44">
        <v>402516</v>
      </c>
      <c r="G12" s="51">
        <v>346617</v>
      </c>
      <c r="H12" s="70">
        <v>3061994.67</v>
      </c>
      <c r="I12" s="132">
        <v>20</v>
      </c>
      <c r="J12" s="71">
        <f>(241876872.98+175956163.02)-175956163.02</f>
        <v>241876872.97999999</v>
      </c>
      <c r="K12" s="72">
        <v>43087</v>
      </c>
      <c r="L12" s="72">
        <v>43087</v>
      </c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33"/>
      <c r="B13" s="53" t="s">
        <v>130</v>
      </c>
      <c r="C13" s="112"/>
      <c r="D13" s="119"/>
      <c r="E13" s="131"/>
      <c r="F13" s="44">
        <v>422216</v>
      </c>
      <c r="G13" s="51">
        <v>346717</v>
      </c>
      <c r="H13" s="70"/>
      <c r="I13" s="132"/>
      <c r="J13" s="71">
        <f>(76851493.01+10930783.04)-76851493.01</f>
        <v>10930783.040000007</v>
      </c>
      <c r="K13" s="72">
        <v>43087</v>
      </c>
      <c r="L13" s="72">
        <v>43087</v>
      </c>
      <c r="M13" s="2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45">
        <f>A12+1</f>
        <v>174</v>
      </c>
      <c r="B14" s="44" t="s">
        <v>122</v>
      </c>
      <c r="C14" s="60">
        <v>901031820</v>
      </c>
      <c r="D14" s="119">
        <v>43049</v>
      </c>
      <c r="E14" s="120" t="s">
        <v>123</v>
      </c>
      <c r="F14" s="44">
        <v>402816</v>
      </c>
      <c r="G14" s="51">
        <v>346917</v>
      </c>
      <c r="H14" s="70">
        <v>3889630.82</v>
      </c>
      <c r="I14" s="122">
        <v>24</v>
      </c>
      <c r="J14" s="71">
        <v>19254147.030000001</v>
      </c>
      <c r="K14" s="72">
        <v>43087</v>
      </c>
      <c r="L14" s="72">
        <v>43087</v>
      </c>
      <c r="M14" s="2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45">
        <f>A14+1</f>
        <v>175</v>
      </c>
      <c r="B15" s="61" t="s">
        <v>124</v>
      </c>
      <c r="C15" s="60">
        <v>901031820</v>
      </c>
      <c r="D15" s="119"/>
      <c r="E15" s="121"/>
      <c r="F15" s="61">
        <v>422116</v>
      </c>
      <c r="G15" s="51">
        <v>347017</v>
      </c>
      <c r="H15" s="73"/>
      <c r="I15" s="123"/>
      <c r="J15" s="71">
        <v>8945676.4299999997</v>
      </c>
      <c r="K15" s="72">
        <v>43087</v>
      </c>
      <c r="L15" s="72">
        <v>43087</v>
      </c>
      <c r="M15" s="2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37">
        <f>A14+1</f>
        <v>175</v>
      </c>
      <c r="B16" s="57" t="s">
        <v>99</v>
      </c>
      <c r="C16" s="48">
        <v>900987378</v>
      </c>
      <c r="D16" s="58">
        <v>43053</v>
      </c>
      <c r="E16" s="44" t="s">
        <v>100</v>
      </c>
      <c r="F16" s="51">
        <v>214916</v>
      </c>
      <c r="G16" s="51">
        <v>348517</v>
      </c>
      <c r="H16" s="74">
        <v>178134.07</v>
      </c>
      <c r="I16" s="75" t="s">
        <v>131</v>
      </c>
      <c r="J16" s="76">
        <v>1291472</v>
      </c>
      <c r="K16" s="72">
        <v>43087</v>
      </c>
      <c r="L16" s="72">
        <v>43087</v>
      </c>
      <c r="M16" s="22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113">
        <f>A16+1</f>
        <v>176</v>
      </c>
      <c r="B17" s="46" t="s">
        <v>63</v>
      </c>
      <c r="C17" s="126" t="s">
        <v>64</v>
      </c>
      <c r="D17" s="124">
        <v>43055</v>
      </c>
      <c r="E17" s="44" t="s">
        <v>65</v>
      </c>
      <c r="F17" s="44">
        <v>302816</v>
      </c>
      <c r="G17" s="51">
        <v>350517</v>
      </c>
      <c r="H17" s="115">
        <v>7148472.0700000003</v>
      </c>
      <c r="I17" s="122">
        <v>9</v>
      </c>
      <c r="J17" s="77">
        <f>750548365.09-375274182.55</f>
        <v>375274182.54000002</v>
      </c>
      <c r="K17" s="72">
        <v>43087</v>
      </c>
      <c r="L17" s="72">
        <v>43087</v>
      </c>
    </row>
    <row r="18" spans="1:12" ht="40.5" customHeight="1" x14ac:dyDescent="0.25">
      <c r="A18" s="114"/>
      <c r="B18" s="46" t="s">
        <v>116</v>
      </c>
      <c r="C18" s="127"/>
      <c r="D18" s="125"/>
      <c r="E18" s="44" t="s">
        <v>65</v>
      </c>
      <c r="F18" s="44">
        <v>399316</v>
      </c>
      <c r="G18" s="51">
        <v>350617</v>
      </c>
      <c r="H18" s="116"/>
      <c r="I18" s="123"/>
      <c r="J18" s="76">
        <f>391420048.68-195710024.34</f>
        <v>195710024.34</v>
      </c>
      <c r="K18" s="72">
        <v>43087</v>
      </c>
      <c r="L18" s="72">
        <v>43087</v>
      </c>
    </row>
    <row r="19" spans="1:12" ht="48" customHeight="1" x14ac:dyDescent="0.25">
      <c r="A19" s="113">
        <f>A17+1</f>
        <v>177</v>
      </c>
      <c r="B19" s="44" t="s">
        <v>66</v>
      </c>
      <c r="C19" s="128">
        <v>901017671</v>
      </c>
      <c r="D19" s="124">
        <v>43055</v>
      </c>
      <c r="E19" s="48" t="s">
        <v>67</v>
      </c>
      <c r="F19" s="48">
        <v>321516</v>
      </c>
      <c r="G19" s="51">
        <v>350817</v>
      </c>
      <c r="H19" s="115">
        <v>10199491.26</v>
      </c>
      <c r="I19" s="117">
        <v>6</v>
      </c>
      <c r="J19" s="74">
        <v>35144627.640000001</v>
      </c>
      <c r="K19" s="72">
        <v>43087</v>
      </c>
      <c r="L19" s="72">
        <v>43087</v>
      </c>
    </row>
    <row r="20" spans="1:12" ht="53.25" customHeight="1" x14ac:dyDescent="0.25">
      <c r="A20" s="114"/>
      <c r="B20" s="44" t="s">
        <v>117</v>
      </c>
      <c r="C20" s="129"/>
      <c r="D20" s="125"/>
      <c r="E20" s="48" t="s">
        <v>67</v>
      </c>
      <c r="F20" s="48">
        <v>399416</v>
      </c>
      <c r="G20" s="51">
        <v>350917</v>
      </c>
      <c r="H20" s="116"/>
      <c r="I20" s="118"/>
      <c r="J20" s="76">
        <v>17711902.129999999</v>
      </c>
      <c r="K20" s="72">
        <v>43087</v>
      </c>
      <c r="L20" s="72">
        <v>43087</v>
      </c>
    </row>
    <row r="21" spans="1:12" ht="42" customHeight="1" x14ac:dyDescent="0.25">
      <c r="A21" s="37">
        <f>A19+1</f>
        <v>178</v>
      </c>
      <c r="B21" s="44" t="s">
        <v>59</v>
      </c>
      <c r="C21" s="44">
        <v>901031483</v>
      </c>
      <c r="D21" s="43">
        <v>43056</v>
      </c>
      <c r="E21" s="44" t="s">
        <v>60</v>
      </c>
      <c r="F21" s="44">
        <v>402716</v>
      </c>
      <c r="G21" s="50">
        <v>352117</v>
      </c>
      <c r="H21" s="76">
        <v>3444452.4</v>
      </c>
      <c r="I21" s="52">
        <v>10</v>
      </c>
      <c r="J21" s="76">
        <f>558862351.24-(1470690398*0.19)</f>
        <v>279431175.62</v>
      </c>
      <c r="K21" s="32">
        <v>43087</v>
      </c>
      <c r="L21" s="32">
        <v>43087</v>
      </c>
    </row>
    <row r="22" spans="1:12" ht="23.25" customHeight="1" x14ac:dyDescent="0.25">
      <c r="A22" s="37">
        <f t="shared" ref="A22:A27" si="0">A21+1</f>
        <v>179</v>
      </c>
      <c r="B22" s="44" t="s">
        <v>61</v>
      </c>
      <c r="C22" s="44">
        <v>900853320</v>
      </c>
      <c r="D22" s="43">
        <v>43056</v>
      </c>
      <c r="E22" s="44" t="s">
        <v>62</v>
      </c>
      <c r="F22" s="44">
        <v>402616</v>
      </c>
      <c r="G22" s="50">
        <v>353917</v>
      </c>
      <c r="H22" s="74">
        <v>3456708.39</v>
      </c>
      <c r="I22" s="56">
        <v>211</v>
      </c>
      <c r="J22" s="78">
        <v>25061135.850000001</v>
      </c>
      <c r="K22" s="32">
        <v>43087</v>
      </c>
      <c r="L22" s="32">
        <v>43087</v>
      </c>
    </row>
    <row r="23" spans="1:12" ht="23.25" customHeight="1" x14ac:dyDescent="0.25">
      <c r="A23" s="37">
        <f t="shared" si="0"/>
        <v>180</v>
      </c>
      <c r="B23" s="47" t="s">
        <v>84</v>
      </c>
      <c r="C23" s="47">
        <v>900897675</v>
      </c>
      <c r="D23" s="43">
        <v>43056</v>
      </c>
      <c r="E23" s="48" t="s">
        <v>85</v>
      </c>
      <c r="F23" s="48">
        <v>7616</v>
      </c>
      <c r="G23" s="48">
        <v>354017</v>
      </c>
      <c r="H23" s="55">
        <v>0</v>
      </c>
      <c r="I23" s="49">
        <v>17</v>
      </c>
      <c r="J23" s="76">
        <v>203554932.72</v>
      </c>
      <c r="K23" s="32">
        <v>43087</v>
      </c>
      <c r="L23" s="32">
        <v>43087</v>
      </c>
    </row>
    <row r="24" spans="1:12" ht="23.25" customHeight="1" x14ac:dyDescent="0.25">
      <c r="A24" s="37">
        <f t="shared" si="0"/>
        <v>181</v>
      </c>
      <c r="B24" s="46" t="s">
        <v>82</v>
      </c>
      <c r="C24" s="44">
        <v>9010172531</v>
      </c>
      <c r="D24" s="58">
        <v>43062</v>
      </c>
      <c r="E24" s="79" t="s">
        <v>83</v>
      </c>
      <c r="F24" s="44">
        <v>313716</v>
      </c>
      <c r="G24" s="51">
        <v>368617</v>
      </c>
      <c r="H24" s="70"/>
      <c r="I24" s="54" t="s">
        <v>132</v>
      </c>
      <c r="J24" s="70">
        <v>2097295.84</v>
      </c>
      <c r="K24" s="32">
        <v>43087</v>
      </c>
      <c r="L24" s="32">
        <v>43087</v>
      </c>
    </row>
    <row r="25" spans="1:12" ht="23.25" customHeight="1" x14ac:dyDescent="0.25">
      <c r="A25" s="37">
        <f t="shared" si="0"/>
        <v>182</v>
      </c>
      <c r="B25" s="57" t="s">
        <v>99</v>
      </c>
      <c r="C25" s="48">
        <v>900987378</v>
      </c>
      <c r="D25" s="58">
        <v>43067</v>
      </c>
      <c r="E25" s="44" t="s">
        <v>100</v>
      </c>
      <c r="F25" s="51">
        <v>214916</v>
      </c>
      <c r="G25" s="51">
        <v>365717</v>
      </c>
      <c r="H25" s="74">
        <v>66303448.280000001</v>
      </c>
      <c r="I25" s="75" t="s">
        <v>133</v>
      </c>
      <c r="J25" s="76">
        <v>480700000</v>
      </c>
      <c r="K25" s="32">
        <v>43087</v>
      </c>
      <c r="L25" s="32">
        <v>43087</v>
      </c>
    </row>
    <row r="26" spans="1:12" ht="23.25" customHeight="1" x14ac:dyDescent="0.25">
      <c r="A26" s="37">
        <f t="shared" si="0"/>
        <v>183</v>
      </c>
      <c r="B26" s="44" t="s">
        <v>118</v>
      </c>
      <c r="C26" s="44">
        <v>901031126</v>
      </c>
      <c r="D26" s="43">
        <v>43068</v>
      </c>
      <c r="E26" s="44" t="s">
        <v>119</v>
      </c>
      <c r="F26" s="44">
        <v>402216</v>
      </c>
      <c r="G26" s="51">
        <v>368017</v>
      </c>
      <c r="H26" s="74">
        <v>8784996.4800000004</v>
      </c>
      <c r="I26" s="59" t="s">
        <v>134</v>
      </c>
      <c r="J26" s="80">
        <v>63561665.650000006</v>
      </c>
      <c r="K26" s="32">
        <v>43087</v>
      </c>
      <c r="L26" s="32">
        <v>43087</v>
      </c>
    </row>
    <row r="27" spans="1:12" ht="23.25" customHeight="1" x14ac:dyDescent="0.25">
      <c r="A27" s="113">
        <f t="shared" si="0"/>
        <v>184</v>
      </c>
      <c r="B27" s="46" t="s">
        <v>63</v>
      </c>
      <c r="C27" s="126" t="s">
        <v>64</v>
      </c>
      <c r="D27" s="124">
        <v>43069</v>
      </c>
      <c r="E27" s="44" t="s">
        <v>65</v>
      </c>
      <c r="F27" s="44">
        <v>302816</v>
      </c>
      <c r="G27" s="51">
        <v>369617</v>
      </c>
      <c r="H27" s="115">
        <v>13857236.41</v>
      </c>
      <c r="I27" s="122">
        <v>17</v>
      </c>
      <c r="J27" s="77">
        <f>1719340098.62*0.5</f>
        <v>859670049.30999994</v>
      </c>
      <c r="K27" s="72">
        <v>43087</v>
      </c>
      <c r="L27" s="72">
        <v>43087</v>
      </c>
    </row>
    <row r="28" spans="1:12" ht="23.25" customHeight="1" x14ac:dyDescent="0.25">
      <c r="A28" s="114"/>
      <c r="B28" s="46" t="s">
        <v>116</v>
      </c>
      <c r="C28" s="127"/>
      <c r="D28" s="125"/>
      <c r="E28" s="44" t="s">
        <v>65</v>
      </c>
      <c r="F28" s="44">
        <v>399316</v>
      </c>
      <c r="G28" s="51">
        <v>369717</v>
      </c>
      <c r="H28" s="116"/>
      <c r="I28" s="123"/>
      <c r="J28" s="76">
        <f>494353418.25-247176709.13</f>
        <v>247176709.12</v>
      </c>
      <c r="K28" s="32">
        <v>43087</v>
      </c>
      <c r="L28" s="32">
        <v>43087</v>
      </c>
    </row>
    <row r="29" spans="1:12" ht="23.25" customHeight="1" x14ac:dyDescent="0.25">
      <c r="A29" s="113">
        <f>A27+1</f>
        <v>185</v>
      </c>
      <c r="B29" s="44" t="s">
        <v>66</v>
      </c>
      <c r="C29" s="128">
        <v>901017671</v>
      </c>
      <c r="D29" s="124">
        <v>43069</v>
      </c>
      <c r="E29" s="48" t="s">
        <v>67</v>
      </c>
      <c r="F29" s="48">
        <v>321516</v>
      </c>
      <c r="G29" s="51">
        <v>370617</v>
      </c>
      <c r="H29" s="115">
        <v>14190101.310000001</v>
      </c>
      <c r="I29" s="117" t="s">
        <v>135</v>
      </c>
      <c r="J29" s="74">
        <v>80508559.290000007</v>
      </c>
      <c r="K29" s="32">
        <v>43087</v>
      </c>
      <c r="L29" s="32">
        <v>43087</v>
      </c>
    </row>
    <row r="30" spans="1:12" ht="23.25" customHeight="1" x14ac:dyDescent="0.25">
      <c r="A30" s="114"/>
      <c r="B30" s="44" t="s">
        <v>117</v>
      </c>
      <c r="C30" s="129"/>
      <c r="D30" s="125"/>
      <c r="E30" s="48" t="s">
        <v>67</v>
      </c>
      <c r="F30" s="48">
        <v>399416</v>
      </c>
      <c r="G30" s="51">
        <v>370717</v>
      </c>
      <c r="H30" s="116"/>
      <c r="I30" s="118"/>
      <c r="J30" s="76">
        <v>22369675.219999999</v>
      </c>
      <c r="K30" s="32">
        <v>43087</v>
      </c>
      <c r="L30" s="34"/>
    </row>
    <row r="31" spans="1:12" ht="23.25" customHeight="1" x14ac:dyDescent="0.25">
      <c r="A31" s="37">
        <f>A29+1</f>
        <v>186</v>
      </c>
      <c r="B31" s="42" t="s">
        <v>136</v>
      </c>
      <c r="C31" s="81">
        <v>900466752</v>
      </c>
      <c r="D31" s="82">
        <v>43069</v>
      </c>
      <c r="E31" s="83" t="s">
        <v>137</v>
      </c>
      <c r="F31" s="84">
        <v>158016</v>
      </c>
      <c r="G31" s="51">
        <v>370917</v>
      </c>
      <c r="H31" s="85">
        <v>21379310.34</v>
      </c>
      <c r="I31" s="86">
        <v>244</v>
      </c>
      <c r="J31" s="87">
        <v>155000000</v>
      </c>
      <c r="K31" s="88">
        <v>43087</v>
      </c>
      <c r="L31" s="88">
        <v>43087</v>
      </c>
    </row>
    <row r="32" spans="1:12" ht="23.25" customHeight="1" x14ac:dyDescent="0.25">
      <c r="A32" s="37">
        <f>A31+1</f>
        <v>187</v>
      </c>
      <c r="B32" s="42" t="s">
        <v>138</v>
      </c>
      <c r="C32" s="81">
        <v>800141397</v>
      </c>
      <c r="D32" s="82">
        <v>43075</v>
      </c>
      <c r="E32" s="83" t="s">
        <v>139</v>
      </c>
      <c r="F32" s="84">
        <v>156616</v>
      </c>
      <c r="G32" s="51">
        <v>377317</v>
      </c>
      <c r="H32" s="85">
        <v>0</v>
      </c>
      <c r="I32" s="86">
        <v>5201700322</v>
      </c>
      <c r="J32" s="87">
        <f>111440000-33600000</f>
        <v>77840000</v>
      </c>
      <c r="K32" s="32">
        <v>43089</v>
      </c>
      <c r="L32" s="32">
        <v>43089</v>
      </c>
    </row>
    <row r="33" spans="1:12" ht="23.25" customHeight="1" x14ac:dyDescent="0.25">
      <c r="A33" s="37">
        <f>A32+1</f>
        <v>188</v>
      </c>
      <c r="B33" s="36" t="s">
        <v>140</v>
      </c>
      <c r="C33" s="89">
        <v>899999044</v>
      </c>
      <c r="D33" s="90">
        <v>43078</v>
      </c>
      <c r="E33" s="91" t="s">
        <v>141</v>
      </c>
      <c r="F33" s="92">
        <v>398016</v>
      </c>
      <c r="G33" s="93">
        <v>379317</v>
      </c>
      <c r="H33" s="94">
        <v>0</v>
      </c>
      <c r="I33" s="95" t="s">
        <v>142</v>
      </c>
      <c r="J33" s="94">
        <f>1202589012.32-0.2</f>
        <v>1202589012.1199999</v>
      </c>
      <c r="K33" s="33">
        <v>43089</v>
      </c>
      <c r="L33" s="34"/>
    </row>
    <row r="34" spans="1:12" ht="23.25" customHeight="1" x14ac:dyDescent="0.25">
      <c r="A34" s="37">
        <f>A33+1</f>
        <v>189</v>
      </c>
      <c r="B34" s="96" t="s">
        <v>143</v>
      </c>
      <c r="C34" s="40">
        <v>800000813</v>
      </c>
      <c r="D34" s="90">
        <v>43082</v>
      </c>
      <c r="E34" s="97" t="s">
        <v>144</v>
      </c>
      <c r="F34" s="98">
        <v>421316</v>
      </c>
      <c r="G34" s="40">
        <v>385017</v>
      </c>
      <c r="H34" s="94">
        <v>0</v>
      </c>
      <c r="I34" s="40" t="s">
        <v>145</v>
      </c>
      <c r="J34" s="99">
        <f>59637000-516389.28</f>
        <v>59120610.719999999</v>
      </c>
      <c r="K34" s="33">
        <v>43096</v>
      </c>
      <c r="L34" s="33">
        <v>43097</v>
      </c>
    </row>
    <row r="35" spans="1:12" ht="23.25" customHeight="1" x14ac:dyDescent="0.25">
      <c r="A35" s="113">
        <f>A34+1</f>
        <v>190</v>
      </c>
      <c r="B35" s="46" t="s">
        <v>63</v>
      </c>
      <c r="C35" s="134" t="s">
        <v>64</v>
      </c>
      <c r="D35" s="135">
        <v>43090</v>
      </c>
      <c r="E35" s="44" t="s">
        <v>65</v>
      </c>
      <c r="F35" s="44">
        <v>302816</v>
      </c>
      <c r="G35" s="51">
        <v>414217</v>
      </c>
      <c r="H35" s="136">
        <f>21221388.8</f>
        <v>21221388.800000001</v>
      </c>
      <c r="I35" s="132">
        <v>21</v>
      </c>
      <c r="J35" s="70">
        <f>2696969755.59-1348484877.8</f>
        <v>1348484877.7900002</v>
      </c>
      <c r="K35" s="32">
        <v>43096</v>
      </c>
      <c r="L35" s="32">
        <v>43096</v>
      </c>
    </row>
    <row r="36" spans="1:12" ht="23.25" customHeight="1" x14ac:dyDescent="0.25">
      <c r="A36" s="114"/>
      <c r="B36" s="46" t="s">
        <v>116</v>
      </c>
      <c r="C36" s="134"/>
      <c r="D36" s="135"/>
      <c r="E36" s="44" t="s">
        <v>65</v>
      </c>
      <c r="F36" s="44">
        <v>399316</v>
      </c>
      <c r="G36" s="51">
        <v>414317</v>
      </c>
      <c r="H36" s="136"/>
      <c r="I36" s="132"/>
      <c r="J36" s="70">
        <f>693147104.36*0.5</f>
        <v>346573552.18000001</v>
      </c>
      <c r="K36" s="32">
        <v>43096</v>
      </c>
      <c r="L36" s="32">
        <v>43096</v>
      </c>
    </row>
    <row r="37" spans="1:12" ht="23.25" customHeight="1" x14ac:dyDescent="0.25">
      <c r="A37" s="113">
        <f t="shared" ref="A37:A39" si="1">A35+1</f>
        <v>191</v>
      </c>
      <c r="B37" s="44" t="s">
        <v>66</v>
      </c>
      <c r="C37" s="137">
        <v>901017671</v>
      </c>
      <c r="D37" s="135">
        <v>43090</v>
      </c>
      <c r="E37" s="41" t="s">
        <v>67</v>
      </c>
      <c r="F37" s="41">
        <v>321516</v>
      </c>
      <c r="G37" s="51">
        <v>414517</v>
      </c>
      <c r="H37" s="136">
        <v>21745033.41</v>
      </c>
      <c r="I37" s="138" t="s">
        <v>146</v>
      </c>
      <c r="J37" s="70">
        <v>126286329.06999999</v>
      </c>
      <c r="K37" s="32">
        <v>43096</v>
      </c>
      <c r="L37" s="32">
        <v>43096</v>
      </c>
    </row>
    <row r="38" spans="1:12" ht="23.25" customHeight="1" x14ac:dyDescent="0.25">
      <c r="A38" s="114"/>
      <c r="B38" s="44" t="s">
        <v>117</v>
      </c>
      <c r="C38" s="137"/>
      <c r="D38" s="135"/>
      <c r="E38" s="41" t="s">
        <v>67</v>
      </c>
      <c r="F38" s="41">
        <v>399416</v>
      </c>
      <c r="G38" s="51">
        <v>414617</v>
      </c>
      <c r="H38" s="136"/>
      <c r="I38" s="138"/>
      <c r="J38" s="70">
        <v>31365163.120000001</v>
      </c>
      <c r="K38" s="32">
        <v>43096</v>
      </c>
      <c r="L38" s="32">
        <v>43096</v>
      </c>
    </row>
    <row r="39" spans="1:12" ht="23.25" customHeight="1" x14ac:dyDescent="0.25">
      <c r="A39" s="113">
        <f t="shared" si="1"/>
        <v>192</v>
      </c>
      <c r="B39" s="46" t="s">
        <v>63</v>
      </c>
      <c r="C39" s="134" t="s">
        <v>64</v>
      </c>
      <c r="D39" s="135">
        <v>43095</v>
      </c>
      <c r="E39" s="44" t="s">
        <v>65</v>
      </c>
      <c r="F39" s="44">
        <v>302816</v>
      </c>
      <c r="G39" s="51">
        <v>423617</v>
      </c>
      <c r="H39" s="136">
        <v>9358638.8399999999</v>
      </c>
      <c r="I39" s="132">
        <v>23</v>
      </c>
      <c r="J39" s="70">
        <f>1269157593.48-634578796.74</f>
        <v>634578796.74000001</v>
      </c>
      <c r="K39" s="32">
        <v>43097</v>
      </c>
      <c r="L39" s="32">
        <v>43097</v>
      </c>
    </row>
    <row r="40" spans="1:12" ht="23.25" customHeight="1" x14ac:dyDescent="0.25">
      <c r="A40" s="114"/>
      <c r="B40" s="46" t="s">
        <v>116</v>
      </c>
      <c r="C40" s="134"/>
      <c r="D40" s="135"/>
      <c r="E40" s="44" t="s">
        <v>65</v>
      </c>
      <c r="F40" s="44">
        <v>399316</v>
      </c>
      <c r="G40" s="51">
        <v>423717</v>
      </c>
      <c r="H40" s="136"/>
      <c r="I40" s="132"/>
      <c r="J40" s="70">
        <f>225884961.99-112942481</f>
        <v>112942480.99000001</v>
      </c>
      <c r="K40" s="32">
        <v>43097</v>
      </c>
      <c r="L40" s="32">
        <v>43097</v>
      </c>
    </row>
    <row r="41" spans="1:12" ht="23.25" customHeight="1" x14ac:dyDescent="0.25">
      <c r="A41" s="113">
        <f>A39+1</f>
        <v>193</v>
      </c>
      <c r="B41" s="44" t="s">
        <v>66</v>
      </c>
      <c r="C41" s="137">
        <v>901017671</v>
      </c>
      <c r="D41" s="135">
        <v>43095</v>
      </c>
      <c r="E41" s="41" t="s">
        <v>67</v>
      </c>
      <c r="F41" s="41">
        <v>321516</v>
      </c>
      <c r="G41" s="51">
        <v>423917</v>
      </c>
      <c r="H41" s="136">
        <v>9606899.5099999998</v>
      </c>
      <c r="I41" s="138">
        <v>11</v>
      </c>
      <c r="J41" s="70">
        <v>59428643.259999998</v>
      </c>
      <c r="K41" s="32">
        <v>43097</v>
      </c>
      <c r="L41" s="32">
        <v>43097</v>
      </c>
    </row>
    <row r="42" spans="1:12" ht="23.25" customHeight="1" x14ac:dyDescent="0.25">
      <c r="A42" s="114"/>
      <c r="B42" s="44" t="s">
        <v>117</v>
      </c>
      <c r="C42" s="137"/>
      <c r="D42" s="135"/>
      <c r="E42" s="41" t="s">
        <v>67</v>
      </c>
      <c r="F42" s="41">
        <v>399416</v>
      </c>
      <c r="G42" s="51">
        <v>424217</v>
      </c>
      <c r="H42" s="136"/>
      <c r="I42" s="138"/>
      <c r="J42" s="70">
        <v>10221378.17</v>
      </c>
      <c r="K42" s="32">
        <v>43097</v>
      </c>
      <c r="L42" s="32">
        <v>43097</v>
      </c>
    </row>
  </sheetData>
  <mergeCells count="54">
    <mergeCell ref="A41:A42"/>
    <mergeCell ref="C41:C42"/>
    <mergeCell ref="D41:D42"/>
    <mergeCell ref="H41:H42"/>
    <mergeCell ref="I41:I42"/>
    <mergeCell ref="A39:A40"/>
    <mergeCell ref="C39:C40"/>
    <mergeCell ref="D39:D40"/>
    <mergeCell ref="H39:H40"/>
    <mergeCell ref="I39:I40"/>
    <mergeCell ref="A37:A38"/>
    <mergeCell ref="C37:C38"/>
    <mergeCell ref="D37:D38"/>
    <mergeCell ref="H37:H38"/>
    <mergeCell ref="I37:I38"/>
    <mergeCell ref="A35:A36"/>
    <mergeCell ref="C35:C36"/>
    <mergeCell ref="D35:D36"/>
    <mergeCell ref="H35:H36"/>
    <mergeCell ref="I35:I36"/>
    <mergeCell ref="A29:A30"/>
    <mergeCell ref="C29:C30"/>
    <mergeCell ref="D29:D30"/>
    <mergeCell ref="H29:H30"/>
    <mergeCell ref="I29:I30"/>
    <mergeCell ref="A27:A28"/>
    <mergeCell ref="C27:C28"/>
    <mergeCell ref="D27:D28"/>
    <mergeCell ref="H27:H28"/>
    <mergeCell ref="I27:I28"/>
    <mergeCell ref="A8:H8"/>
    <mergeCell ref="C12:C13"/>
    <mergeCell ref="D12:D13"/>
    <mergeCell ref="E12:E13"/>
    <mergeCell ref="I12:I13"/>
    <mergeCell ref="A12:A13"/>
    <mergeCell ref="A1:K1"/>
    <mergeCell ref="A2:K2"/>
    <mergeCell ref="A3:K3"/>
    <mergeCell ref="A5:K5"/>
    <mergeCell ref="A7:K7"/>
    <mergeCell ref="A17:A18"/>
    <mergeCell ref="A19:A20"/>
    <mergeCell ref="H19:H20"/>
    <mergeCell ref="I19:I20"/>
    <mergeCell ref="D14:D15"/>
    <mergeCell ref="E14:E15"/>
    <mergeCell ref="I14:I15"/>
    <mergeCell ref="D17:D18"/>
    <mergeCell ref="D19:D20"/>
    <mergeCell ref="C17:C18"/>
    <mergeCell ref="H17:H18"/>
    <mergeCell ref="I17:I18"/>
    <mergeCell ref="C19:C20"/>
  </mergeCells>
  <conditionalFormatting sqref="J16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8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L40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K40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2018-01-19T22:28:35Z</dcterms:modified>
</cp:coreProperties>
</file>