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bookViews>
    <workbookView xWindow="0" yWindow="0" windowWidth="24000" windowHeight="8835" activeTab="3"/>
  </bookViews>
  <sheets>
    <sheet name="GASTOS GENER CSF vig 2018" sheetId="2" r:id="rId1"/>
    <sheet name="Reserva vig 2018" sheetId="9" r:id="rId2"/>
    <sheet name="GASTOS GENER CSF C XPAGAR 2017 " sheetId="8" r:id="rId3"/>
    <sheet name="INVERSIONC X PAGAR 2018" sheetId="6" r:id="rId4"/>
  </sheets>
  <definedNames>
    <definedName name="_xlnm._FilterDatabase" localSheetId="2" hidden="1">'GASTOS GENER CSF C XPAGAR 2017 '!$A$10:$DE$30</definedName>
    <definedName name="_xlnm._FilterDatabase" localSheetId="0" hidden="1">'GASTOS GENER CSF vig 2018'!$A$10:$DE$15</definedName>
    <definedName name="_xlnm._FilterDatabase" localSheetId="3" hidden="1">'INVERSIONC X PAGAR 2018'!$A$10:$DF$12</definedName>
    <definedName name="_xlnm._FilterDatabase" localSheetId="1" hidden="1">'Reserva vig 2018'!$A$10:$DE$15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9" l="1"/>
  <c r="H27" i="9"/>
  <c r="J24" i="9"/>
  <c r="J22" i="9"/>
  <c r="J20" i="9"/>
  <c r="J17" i="9"/>
  <c r="J16" i="9"/>
  <c r="J13" i="9"/>
  <c r="A12" i="9"/>
  <c r="A13" i="9" s="1"/>
  <c r="A14" i="9" s="1"/>
  <c r="A15" i="9" s="1"/>
  <c r="A16" i="9" s="1"/>
  <c r="A18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H9" i="9"/>
  <c r="J21" i="2"/>
  <c r="J26" i="2"/>
  <c r="H25" i="2"/>
  <c r="J22" i="2"/>
  <c r="H16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J19" i="6"/>
  <c r="J18" i="6"/>
  <c r="J17" i="6"/>
  <c r="H17" i="6"/>
  <c r="J16" i="6"/>
  <c r="H16" i="6"/>
  <c r="J15" i="6"/>
  <c r="H15" i="6"/>
  <c r="J14" i="6"/>
  <c r="A12" i="6"/>
  <c r="A13" i="6" s="1"/>
  <c r="A14" i="6" s="1"/>
  <c r="A16" i="6" s="1"/>
  <c r="A17" i="6" s="1"/>
  <c r="A18" i="6" s="1"/>
  <c r="A19" i="6" s="1"/>
  <c r="A20" i="6" s="1"/>
  <c r="A21" i="6" s="1"/>
  <c r="A22" i="6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8" i="8" s="1"/>
  <c r="A29" i="8" s="1"/>
  <c r="A30" i="8" s="1"/>
  <c r="A31" i="8" s="1"/>
  <c r="A32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9" i="8" s="1"/>
  <c r="A50" i="8" s="1"/>
  <c r="A51" i="8" s="1"/>
  <c r="A52" i="8" s="1"/>
  <c r="A53" i="8" s="1"/>
  <c r="A55" i="8" s="1"/>
  <c r="A57" i="8" s="1"/>
  <c r="A59" i="8" s="1"/>
  <c r="A60" i="8" s="1"/>
  <c r="A61" i="8" s="1"/>
  <c r="A62" i="8" s="1"/>
  <c r="A63" i="8" s="1"/>
  <c r="A64" i="8" s="1"/>
  <c r="A65" i="8" s="1"/>
  <c r="J65" i="8"/>
  <c r="J62" i="8"/>
  <c r="J59" i="8"/>
  <c r="J56" i="8"/>
  <c r="H56" i="8"/>
  <c r="J51" i="8"/>
  <c r="J47" i="8"/>
  <c r="J39" i="8"/>
  <c r="J34" i="8"/>
  <c r="H30" i="8"/>
  <c r="J24" i="8"/>
  <c r="H24" i="8"/>
  <c r="H17" i="8"/>
  <c r="H9" i="8" l="1"/>
  <c r="M12" i="6" l="1"/>
  <c r="H9" i="6"/>
  <c r="H9" i="2" l="1"/>
</calcChain>
</file>

<file path=xl/sharedStrings.xml><?xml version="1.0" encoding="utf-8"?>
<sst xmlns="http://schemas.openxmlformats.org/spreadsheetml/2006/main" count="373" uniqueCount="252">
  <si>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</si>
  <si>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</si>
  <si>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</si>
  <si>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</si>
  <si>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</si>
  <si>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</si>
  <si>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</si>
  <si>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</si>
  <si>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</si>
  <si>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</si>
  <si>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</si>
  <si>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</si>
  <si>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</si>
  <si>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</si>
  <si>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</si>
  <si>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</si>
  <si>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</si>
  <si>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</si>
  <si>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</si>
  <si>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</si>
  <si>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</si>
  <si>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</si>
  <si>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GASTOS GENERALES VIGENCIA 2017</t>
  </si>
  <si>
    <t>ANULADA</t>
  </si>
  <si>
    <t>INVERSION VIGENCIA 2017</t>
  </si>
  <si>
    <t>FERNANDO RAMIREZ</t>
  </si>
  <si>
    <t>901011226 A LUDWIG CC # 79865330 CTA #461-169414-22</t>
  </si>
  <si>
    <t xml:space="preserve">CONSORCIO SAN FRANCISCO </t>
  </si>
  <si>
    <t>CONSORCIO DOBLE R M&amp;R 78</t>
  </si>
  <si>
    <t>ORDEN DE COMPRA # 18561</t>
  </si>
  <si>
    <t>AGENCIA GOLDTOUR</t>
  </si>
  <si>
    <t>06-6-10030-17</t>
  </si>
  <si>
    <t>06-3-10013-17</t>
  </si>
  <si>
    <t>INGENIERIA DE PROYECTOS  S.A.S.</t>
  </si>
  <si>
    <t>06-3-10139-16</t>
  </si>
  <si>
    <t>UT INTERVENTORIA PUMA</t>
  </si>
  <si>
    <t>06-3-10172-15</t>
  </si>
  <si>
    <t xml:space="preserve">CONSORCIO SAN ANDRES </t>
  </si>
  <si>
    <t xml:space="preserve">INVERSIONES SARA DE COLOMBIA S.A.S. </t>
  </si>
  <si>
    <t>06-6-10054-17</t>
  </si>
  <si>
    <t>CONSORCIO OTUN</t>
  </si>
  <si>
    <t>06-3-10049-17</t>
  </si>
  <si>
    <t>CARLOS ARTURO  VERGARA NEGRETE</t>
  </si>
  <si>
    <t>FONDO ROTATORIO PONAL</t>
  </si>
  <si>
    <t>LA PREVISORA</t>
  </si>
  <si>
    <t>06-7-10073-17</t>
  </si>
  <si>
    <t>COLOMBIA TELECOMUNICACIONES</t>
  </si>
  <si>
    <t>06-5-10113-17</t>
  </si>
  <si>
    <t>GRAN IMAGEN SAS</t>
  </si>
  <si>
    <t>06-6-10176-15</t>
  </si>
  <si>
    <t>CONSORCIO DOBLE AA</t>
  </si>
  <si>
    <t xml:space="preserve">VARIAS </t>
  </si>
  <si>
    <t>06-7-10117-17</t>
  </si>
  <si>
    <t>COLOMBIA TELECOMUNICAC</t>
  </si>
  <si>
    <t>EDUARDO PEÑA E HIJOS</t>
  </si>
  <si>
    <t>06-1-10078-17</t>
  </si>
  <si>
    <t>INVERSIONES MARTINEZ CASTRO Y CIA SAS</t>
  </si>
  <si>
    <t>ALKOSTO S.A.</t>
  </si>
  <si>
    <t>SUZUKI</t>
  </si>
  <si>
    <t>06-7-10137-17</t>
  </si>
  <si>
    <t>CONSORCIO  HGA 149-2017</t>
  </si>
  <si>
    <t>06-6-10125-16 ADC # 2</t>
  </si>
  <si>
    <t>06-3-10149-16 ADC # 2</t>
  </si>
  <si>
    <t>AUTOMAYOR SA.</t>
  </si>
  <si>
    <t>06-5-10067-17</t>
  </si>
  <si>
    <t>SERV POSTALES NAL.</t>
  </si>
  <si>
    <t>06-7-10075-17</t>
  </si>
  <si>
    <t>ICONTEC</t>
  </si>
  <si>
    <t>ASIGNACION TURNOS - TRAMITE CUENTAS DE PROVEEDORES - PAGOS DICIEMBRE 2017 C XPAGAR</t>
  </si>
  <si>
    <t>ORDEN DE COMPRA # 19559</t>
  </si>
  <si>
    <t>ORGANIZACIÓN TERPEL S.A.</t>
  </si>
  <si>
    <t>06-8-10087-17</t>
  </si>
  <si>
    <t>CONSORCIO B&amp;B COLOMBIA</t>
  </si>
  <si>
    <t>06-8-10189-15 ADC # 2</t>
  </si>
  <si>
    <t>SUMIMAS SAS</t>
  </si>
  <si>
    <t>06-1-10163-17</t>
  </si>
  <si>
    <t>06-1-10080-17</t>
  </si>
  <si>
    <t>MARCO TULIO GONZALEZ</t>
  </si>
  <si>
    <t>06-2-10130-17</t>
  </si>
  <si>
    <t>CONSOR, GORRAS DE CALIDAD</t>
  </si>
  <si>
    <t>06-7-10120-17</t>
  </si>
  <si>
    <t>06-7-10119-17</t>
  </si>
  <si>
    <t>06-1-10109-17</t>
  </si>
  <si>
    <t>AGRICOLA LA BOCATOMA LTDA</t>
  </si>
  <si>
    <t>06-7-10123-17</t>
  </si>
  <si>
    <t>06-5-10124-17</t>
  </si>
  <si>
    <t>PAGO ANTICIPADO SE-15273</t>
  </si>
  <si>
    <t>06-7-10132-17</t>
  </si>
  <si>
    <t>06-7-10133-17</t>
  </si>
  <si>
    <t>U T CHEVROLET DIRAF 2017</t>
  </si>
  <si>
    <t>SOFASA S.A</t>
  </si>
  <si>
    <t>06-1-10169-17</t>
  </si>
  <si>
    <t>ORDEN DE COMPRA 13730 ADC # 2</t>
  </si>
  <si>
    <t>303 PÓLIZA SOAT</t>
  </si>
  <si>
    <t xml:space="preserve">ORDEN DE COMPRA # 21335 </t>
  </si>
  <si>
    <t>LADOINSA LABORES DOTACIONES INDUSTR SAS</t>
  </si>
  <si>
    <t>06-2-10149-17</t>
  </si>
  <si>
    <t>ATLANTA CUTLERY CORPORATION</t>
  </si>
  <si>
    <t>06-6-10107-17</t>
  </si>
  <si>
    <t xml:space="preserve">KA S.A. </t>
  </si>
  <si>
    <t>254-256</t>
  </si>
  <si>
    <t>06-2-10135-17</t>
  </si>
  <si>
    <t>MEDACOP SAS</t>
  </si>
  <si>
    <t>06-5-10084-17</t>
  </si>
  <si>
    <t>IMPRENTA NACIONAL DE C/BIA</t>
  </si>
  <si>
    <t>88617-8611-8615-8493-8587-8403-8231-8144-88095-8775-9111-8993-9077-9001-9462-9334-9215-9801-9800-9799-9795</t>
  </si>
  <si>
    <t>06-6-10163-16</t>
  </si>
  <si>
    <t>CONSOR,SAN AGUSTIN</t>
  </si>
  <si>
    <t>06-6-10163-16 ADC # 1</t>
  </si>
  <si>
    <t>9010172531, ahora a la u.t 901017253</t>
  </si>
  <si>
    <t>06-6-10063-17</t>
  </si>
  <si>
    <t>CONSORCIO GENESIS</t>
  </si>
  <si>
    <t>06-3-10069-17</t>
  </si>
  <si>
    <t>UNION TEMPORAL ORTEGA SIETE</t>
  </si>
  <si>
    <t>UT  RECONOSER</t>
  </si>
  <si>
    <t>EDUARDO LONDOÑO E HIJOS</t>
  </si>
  <si>
    <t>06-6-10176-15 ADC # 2</t>
  </si>
  <si>
    <t>06-3-10172-15 adc # 2</t>
  </si>
  <si>
    <t>06-6-10061-17</t>
  </si>
  <si>
    <t>CONSORCIO F3</t>
  </si>
  <si>
    <t>GASTOS GENERALES VIGENCIA 2018</t>
  </si>
  <si>
    <t>INVER. RESTREPO PEREA Y CIA SAS</t>
  </si>
  <si>
    <r>
      <t xml:space="preserve">06-7-10104-17 </t>
    </r>
    <r>
      <rPr>
        <b/>
        <sz val="9"/>
        <rFont val="Calibri"/>
        <family val="2"/>
        <scheme val="minor"/>
      </rPr>
      <t>pagar a compufácil</t>
    </r>
  </si>
  <si>
    <t>CONSORCIO DATA CENTER 2017</t>
  </si>
  <si>
    <t>06-7-10111-17</t>
  </si>
  <si>
    <t>INGENIEROS ELECTRONICOS PROSALESLES EU.</t>
  </si>
  <si>
    <r>
      <t xml:space="preserve">FCS 34807-34809-34810  NC, 669-ND 72 , </t>
    </r>
    <r>
      <rPr>
        <b/>
        <sz val="11"/>
        <color theme="1"/>
        <rFont val="Calibri"/>
        <family val="2"/>
        <scheme val="minor"/>
      </rPr>
      <t>mes de SEPT. OCTUBRE</t>
    </r>
  </si>
  <si>
    <t>06-7-10099-17</t>
  </si>
  <si>
    <t>SUMINISTROS INDUSTRIALES DE C/BIA</t>
  </si>
  <si>
    <t>499-516</t>
  </si>
  <si>
    <t>06-7-10145-17</t>
  </si>
  <si>
    <t>PENSEMOS S.A</t>
  </si>
  <si>
    <t>ORDEN DE COMPRA # 21122 ACUERDO  MATER INTENDENCIA</t>
  </si>
  <si>
    <t>06-2-10168-17</t>
  </si>
  <si>
    <t>SOFTAWARE C/Bia SERV. INFORMATICOS S.A.S</t>
  </si>
  <si>
    <t>06-5-10113-17 adc # 1</t>
  </si>
  <si>
    <r>
      <t>420817-</t>
    </r>
    <r>
      <rPr>
        <sz val="10"/>
        <rFont val="Calibri"/>
        <family val="2"/>
        <scheme val="minor"/>
      </rPr>
      <t>421917</t>
    </r>
  </si>
  <si>
    <t>06-5-10157-17</t>
  </si>
  <si>
    <t>INDIUSTRIA MILTAR</t>
  </si>
  <si>
    <t>15275-15274</t>
  </si>
  <si>
    <t>ORDEN DE COMPRA # 24020</t>
  </si>
  <si>
    <t>ORDEN DE COMPRA # 22111</t>
  </si>
  <si>
    <t>424317-424417-424517</t>
  </si>
  <si>
    <t>512143 a 512152; 541606-5271-75409-5272</t>
  </si>
  <si>
    <t>ORDEN DE COMPRA # 22111 adc # 1</t>
  </si>
  <si>
    <t>424617-424717-424817</t>
  </si>
  <si>
    <t>512153- a 512157; 541606-5271-75409-5272</t>
  </si>
  <si>
    <t>06-2-10114-17 adc # 1</t>
  </si>
  <si>
    <t>322694-322695</t>
  </si>
  <si>
    <t>ORDEN DE COMPRA # 22113</t>
  </si>
  <si>
    <t>425517-425617-425717</t>
  </si>
  <si>
    <t>511880 A 512007; 541074-5252-75320-5253</t>
  </si>
  <si>
    <t>ORDEN DE COMPRA # 22113 adc # 1</t>
  </si>
  <si>
    <t>425817-425917-426017</t>
  </si>
  <si>
    <t xml:space="preserve">512008 A515025; </t>
  </si>
  <si>
    <t>06-2-10158-17</t>
  </si>
  <si>
    <t>ESTRATEGIA &amp; DEFENSA</t>
  </si>
  <si>
    <t>ORDEN DE COMPRA # 20806 ACUERDO  MATER INTENDENCIA</t>
  </si>
  <si>
    <t>MANUFACTRAS DELMYP SAS</t>
  </si>
  <si>
    <t>06-7-10159-17</t>
  </si>
  <si>
    <t>T&amp;S  COM TEC Y SERV. SAS</t>
  </si>
  <si>
    <t>ORDEN DE COMPRA 21875</t>
  </si>
  <si>
    <r>
      <t>428517-428617-</t>
    </r>
    <r>
      <rPr>
        <sz val="11"/>
        <color rgb="FFFF0000"/>
        <rFont val="Calibri"/>
        <family val="2"/>
        <scheme val="minor"/>
      </rPr>
      <t>428717</t>
    </r>
    <r>
      <rPr>
        <sz val="11"/>
        <rFont val="Calibri"/>
        <family val="2"/>
        <scheme val="minor"/>
      </rPr>
      <t>-431217</t>
    </r>
  </si>
  <si>
    <t>16735 a 16745 y 16798; 04467-04468-6863-4469</t>
  </si>
  <si>
    <t>ORDEN DE COMPRA 22631</t>
  </si>
  <si>
    <t>FANALCA SA</t>
  </si>
  <si>
    <t>428917-429017-429117</t>
  </si>
  <si>
    <t>15440 A 15505; 90389-90392-90390-90391</t>
  </si>
  <si>
    <t>06-5-10110-17</t>
  </si>
  <si>
    <t xml:space="preserve">06-5-10074-17 </t>
  </si>
  <si>
    <t xml:space="preserve">ICFES </t>
  </si>
  <si>
    <t>998-1008</t>
  </si>
  <si>
    <t>06-5-10074-17 adc# 1</t>
  </si>
  <si>
    <t>ORDEN DE COMPRA 20915</t>
  </si>
  <si>
    <t>429917-430017-430117</t>
  </si>
  <si>
    <t>4241-4242-4243-4244-4245-4246-4247-4248-4249-4250-4252-4253-4254-4255-7044-7053-7065-7066-7068-7069-7070-7071-7072-7073-7074-10936</t>
  </si>
  <si>
    <t>ORDEN DE COMPRA 20859</t>
  </si>
  <si>
    <t>UT TOYONORTE-DISTR. TOYOTA SAS</t>
  </si>
  <si>
    <t>430217-430317-430417</t>
  </si>
  <si>
    <t>5 ND 1</t>
  </si>
  <si>
    <t>ORDEN DE COMPRA 20860</t>
  </si>
  <si>
    <t>DISTRB NISSAN</t>
  </si>
  <si>
    <t>432917-433017-433117</t>
  </si>
  <si>
    <t>116006 a 116050; nc 3017-35385-35393-35394-35387</t>
  </si>
  <si>
    <t>ORDEN ED COMPRA 20860 ADC # 1</t>
  </si>
  <si>
    <t>433217-433317-433417</t>
  </si>
  <si>
    <t>6051 a 6093; nc 903017-35388-35390-35389-35391</t>
  </si>
  <si>
    <t>06-6-10107-17 ADC 1</t>
  </si>
  <si>
    <t>259-260</t>
  </si>
  <si>
    <t>ANEXO No.1  2017 adicion # 1</t>
  </si>
  <si>
    <t xml:space="preserve">UT ALLIANZ - MAPFRE </t>
  </si>
  <si>
    <t>ANEXO No.1  2017 adicion # 2</t>
  </si>
  <si>
    <t>ORDEN DE COMPRA 24192</t>
  </si>
  <si>
    <t>30111004627 nd # 000179845</t>
  </si>
  <si>
    <t>ORDEN DE COMPRA 22175</t>
  </si>
  <si>
    <t>432317-432417-432517</t>
  </si>
  <si>
    <t>12982 A 13033; 1998-2002-2000-2004</t>
  </si>
  <si>
    <t>ORDEN DE COMPRA 22177</t>
  </si>
  <si>
    <t>432617-432717-432817</t>
  </si>
  <si>
    <t>116421 a 116496,35403-35405-35404-35406</t>
  </si>
  <si>
    <t>ORDEN DE COMPRA # 18955</t>
  </si>
  <si>
    <t>JEM SUPLLIES</t>
  </si>
  <si>
    <r>
      <t>35439-35440  NC 678 m</t>
    </r>
    <r>
      <rPr>
        <b/>
        <sz val="11"/>
        <color theme="1"/>
        <rFont val="Calibri"/>
        <family val="2"/>
        <scheme val="minor"/>
      </rPr>
      <t>es de noviembre</t>
    </r>
  </si>
  <si>
    <t>06-3-10060-17</t>
  </si>
  <si>
    <t>CONSORCIO SAN ANDRES 53</t>
  </si>
  <si>
    <t>26-27-28</t>
  </si>
  <si>
    <t>29-30</t>
  </si>
  <si>
    <t>13-15</t>
  </si>
  <si>
    <t>15347-15348</t>
  </si>
  <si>
    <t>15/02/208</t>
  </si>
  <si>
    <t xml:space="preserve">ANTICIPO 30% </t>
  </si>
  <si>
    <t>2912/2017</t>
  </si>
  <si>
    <t xml:space="preserve">06-2-10116-17 adc # 1 </t>
  </si>
  <si>
    <r>
      <t xml:space="preserve"> </t>
    </r>
    <r>
      <rPr>
        <sz val="10"/>
        <color rgb="FFFF0000"/>
        <rFont val="Calibri"/>
        <family val="2"/>
        <scheme val="minor"/>
      </rPr>
      <t>PAGAR A OLIMPIA 900032774</t>
    </r>
  </si>
  <si>
    <t>3012/2017</t>
  </si>
  <si>
    <t>5</t>
  </si>
  <si>
    <t>FIRMA SUCOMPUTO</t>
  </si>
  <si>
    <t>ABCONTROL INGENIERIA</t>
  </si>
  <si>
    <t>168867-168868</t>
  </si>
  <si>
    <t>23724155-nd # 1607</t>
  </si>
  <si>
    <t>55808-00024379584 ND # 01603</t>
  </si>
  <si>
    <t>48-49-50-51-53-55-57-58-60-61-62-63-65-66</t>
  </si>
  <si>
    <t>43-44-XX A 61</t>
  </si>
  <si>
    <t>170494-170493</t>
  </si>
  <si>
    <t>9 NC # 2</t>
  </si>
  <si>
    <t>06-1-10008-18</t>
  </si>
  <si>
    <t>FIRMA EDUPARQUES SAS</t>
  </si>
  <si>
    <t>FIRMA E&amp;C INGENIEROS LTDA</t>
  </si>
  <si>
    <t>ANULADO</t>
  </si>
  <si>
    <t>ASIGNACION TURNOS - TRAMITE CUENTAS DE PROVEEDORES - PAGOS FEBRERO 2018</t>
  </si>
  <si>
    <t>ASIGNACION TURNOS - TRAMITE CUENTAS DE PROVEEDORES - PAGOS PERSONAL 2018</t>
  </si>
  <si>
    <t>ORDEN DE COMPRA 22176</t>
  </si>
  <si>
    <r>
      <rPr>
        <sz val="11"/>
        <color rgb="FFFF0000"/>
        <rFont val="Calibri"/>
        <family val="2"/>
        <scheme val="minor"/>
      </rPr>
      <t>10718</t>
    </r>
    <r>
      <rPr>
        <sz val="11"/>
        <rFont val="Calibri"/>
        <family val="2"/>
        <scheme val="minor"/>
      </rPr>
      <t>-10818-10918-11118</t>
    </r>
  </si>
  <si>
    <t>1166600-6654-35579-35580-35581-35582</t>
  </si>
  <si>
    <t>06-2-10214-16</t>
  </si>
  <si>
    <t xml:space="preserve">CONSORCIO STS-ITO </t>
  </si>
  <si>
    <t>6</t>
  </si>
  <si>
    <t>A-07</t>
  </si>
  <si>
    <t>06-7-10154-17</t>
  </si>
  <si>
    <t>ADTEL-LATAM</t>
  </si>
  <si>
    <t>06-6-10018-17</t>
  </si>
  <si>
    <t>CONSORCIO LA VEGA</t>
  </si>
  <si>
    <t>06-3-10015-17</t>
  </si>
  <si>
    <t>CONSORCIO JASB</t>
  </si>
  <si>
    <t>06-2-10153-17</t>
  </si>
  <si>
    <t>COLSOF</t>
  </si>
  <si>
    <t>MEDACOP</t>
  </si>
  <si>
    <r>
      <rPr>
        <sz val="11"/>
        <color rgb="FFFF0000"/>
        <rFont val="Calibri"/>
        <family val="2"/>
        <scheme val="minor"/>
      </rPr>
      <t>16518</t>
    </r>
    <r>
      <rPr>
        <sz val="11"/>
        <rFont val="Calibri"/>
        <family val="2"/>
        <scheme val="minor"/>
      </rPr>
      <t>-17818</t>
    </r>
  </si>
  <si>
    <t>6700-6707</t>
  </si>
  <si>
    <t>06-2-10101-17</t>
  </si>
  <si>
    <r>
      <t xml:space="preserve">CONSORCIO JASB  </t>
    </r>
    <r>
      <rPr>
        <sz val="11"/>
        <color indexed="10"/>
        <rFont val="Calibri"/>
        <family val="2"/>
        <scheme val="minor"/>
      </rPr>
      <t>A CUENTA DE JORGE A. SANCHEZ C</t>
    </r>
    <r>
      <rPr>
        <b/>
        <sz val="11"/>
        <color indexed="10"/>
        <rFont val="Calibri"/>
        <family val="2"/>
        <scheme val="minor"/>
      </rPr>
      <t>C# 79785874</t>
    </r>
  </si>
  <si>
    <r>
      <t xml:space="preserve">06-2-10116-17 </t>
    </r>
    <r>
      <rPr>
        <sz val="11"/>
        <color indexed="10"/>
        <rFont val="Calibri"/>
        <family val="2"/>
      </rPr>
      <t>PAGAR A OLIMPIA 900032774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</si>
</sst>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</font>
  </fonts>
  <fills count="9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0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43" fontId="14" fillId="5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wrapText="1"/>
    </xf>
    <xf numFmtId="16" fontId="3" fillId="7" borderId="1" xfId="0" quotePrefix="1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3" borderId="1" xfId="0" applyFont="1" applyFill="1" applyBorder="1" applyAlignment="1">
      <alignment horizontal="right"/>
    </xf>
    <xf numFmtId="43" fontId="3" fillId="3" borderId="1" xfId="1" applyFont="1" applyFill="1" applyBorder="1" applyAlignment="1">
      <alignment horizontal="right"/>
    </xf>
    <xf numFmtId="43" fontId="3" fillId="7" borderId="1" xfId="1" applyFont="1" applyFill="1" applyBorder="1" applyAlignment="1">
      <alignment horizontal="right"/>
    </xf>
    <xf numFmtId="43" fontId="3" fillId="7" borderId="1" xfId="1" applyFont="1" applyFill="1" applyBorder="1"/>
    <xf numFmtId="43" fontId="0" fillId="7" borderId="1" xfId="1" applyFont="1" applyFill="1" applyBorder="1" applyAlignment="1">
      <alignment horizontal="right"/>
    </xf>
    <xf numFmtId="165" fontId="3" fillId="7" borderId="1" xfId="6" applyFont="1" applyFill="1" applyBorder="1"/>
    <xf numFmtId="0" fontId="24" fillId="7" borderId="1" xfId="0" applyFont="1" applyFill="1" applyBorder="1"/>
    <xf numFmtId="0" fontId="16" fillId="7" borderId="1" xfId="0" applyFont="1" applyFill="1" applyBorder="1" applyAlignment="1">
      <alignment horizontal="right" wrapText="1"/>
    </xf>
    <xf numFmtId="43" fontId="16" fillId="7" borderId="1" xfId="1" applyFont="1" applyFill="1" applyBorder="1"/>
    <xf numFmtId="165" fontId="16" fillId="7" borderId="1" xfId="6" applyFont="1" applyFill="1" applyBorder="1" applyAlignment="1">
      <alignment horizontal="center"/>
    </xf>
    <xf numFmtId="43" fontId="19" fillId="0" borderId="1" xfId="5" applyFont="1" applyFill="1" applyBorder="1"/>
    <xf numFmtId="0" fontId="18" fillId="0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5" fontId="3" fillId="0" borderId="1" xfId="6" applyFont="1" applyFill="1" applyBorder="1"/>
    <xf numFmtId="0" fontId="0" fillId="0" borderId="0" xfId="0"/>
    <xf numFmtId="15" fontId="3" fillId="7" borderId="1" xfId="0" applyNumberFormat="1" applyFont="1" applyFill="1" applyBorder="1"/>
    <xf numFmtId="0" fontId="3" fillId="7" borderId="1" xfId="0" applyFont="1" applyFill="1" applyBorder="1"/>
    <xf numFmtId="0" fontId="0" fillId="7" borderId="1" xfId="0" applyFont="1" applyFill="1" applyBorder="1"/>
    <xf numFmtId="15" fontId="3" fillId="7" borderId="1" xfId="0" applyNumberFormat="1" applyFont="1" applyFill="1" applyBorder="1" applyAlignment="1">
      <alignment horizontal="right"/>
    </xf>
    <xf numFmtId="0" fontId="20" fillId="7" borderId="1" xfId="0" applyFont="1" applyFill="1" applyBorder="1" applyAlignment="1">
      <alignment horizontal="left" vertical="center"/>
    </xf>
    <xf numFmtId="0" fontId="20" fillId="7" borderId="1" xfId="0" applyFont="1" applyFill="1" applyBorder="1"/>
    <xf numFmtId="0" fontId="21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15" fillId="7" borderId="1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21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center"/>
    </xf>
    <xf numFmtId="0" fontId="0" fillId="0" borderId="0" xfId="0" applyFill="1"/>
    <xf numFmtId="14" fontId="3" fillId="0" borderId="1" xfId="0" applyNumberFormat="1" applyFont="1" applyFill="1" applyBorder="1"/>
    <xf numFmtId="0" fontId="15" fillId="0" borderId="1" xfId="0" applyFont="1" applyFill="1" applyBorder="1"/>
    <xf numFmtId="14" fontId="1" fillId="7" borderId="1" xfId="0" applyNumberFormat="1" applyFont="1" applyFill="1" applyBorder="1" applyAlignment="1">
      <alignment horizontal="right"/>
    </xf>
    <xf numFmtId="14" fontId="1" fillId="7" borderId="1" xfId="0" applyNumberFormat="1" applyFont="1" applyFill="1" applyBorder="1"/>
    <xf numFmtId="14" fontId="1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/>
    <xf numFmtId="0" fontId="16" fillId="0" borderId="1" xfId="0" applyFont="1" applyFill="1" applyBorder="1" applyAlignment="1">
      <alignment horizontal="right"/>
    </xf>
    <xf numFmtId="44" fontId="20" fillId="0" borderId="1" xfId="17" applyFont="1" applyFill="1" applyBorder="1"/>
    <xf numFmtId="0" fontId="24" fillId="0" borderId="1" xfId="0" applyFont="1" applyFill="1" applyBorder="1" applyAlignment="1">
      <alignment horizontal="left" vertical="center"/>
    </xf>
    <xf numFmtId="15" fontId="16" fillId="0" borderId="1" xfId="0" applyNumberFormat="1" applyFont="1" applyFill="1" applyBorder="1"/>
    <xf numFmtId="0" fontId="24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/>
    <xf numFmtId="0" fontId="20" fillId="0" borderId="3" xfId="0" applyFont="1" applyFill="1" applyBorder="1"/>
    <xf numFmtId="0" fontId="19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0" xfId="0" applyFont="1" applyFill="1"/>
    <xf numFmtId="0" fontId="0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2" xfId="0" applyFont="1" applyFill="1" applyBorder="1"/>
    <xf numFmtId="0" fontId="20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wrapText="1"/>
    </xf>
    <xf numFmtId="15" fontId="3" fillId="0" borderId="3" xfId="0" applyNumberFormat="1" applyFont="1" applyFill="1" applyBorder="1"/>
    <xf numFmtId="0" fontId="20" fillId="0" borderId="1" xfId="0" applyFont="1" applyBorder="1"/>
    <xf numFmtId="0" fontId="21" fillId="0" borderId="1" xfId="0" applyFont="1" applyBorder="1"/>
    <xf numFmtId="0" fontId="21" fillId="0" borderId="3" xfId="0" applyFont="1" applyFill="1" applyBorder="1" applyAlignment="1">
      <alignment vertical="center"/>
    </xf>
    <xf numFmtId="43" fontId="20" fillId="0" borderId="1" xfId="17" applyNumberFormat="1" applyFont="1" applyFill="1" applyBorder="1"/>
    <xf numFmtId="0" fontId="15" fillId="0" borderId="1" xfId="0" applyFont="1" applyFill="1" applyBorder="1" applyAlignment="1">
      <alignment horizontal="right"/>
    </xf>
    <xf numFmtId="167" fontId="3" fillId="0" borderId="1" xfId="941" applyNumberFormat="1" applyFont="1" applyFill="1" applyBorder="1"/>
    <xf numFmtId="43" fontId="3" fillId="0" borderId="1" xfId="1" applyNumberFormat="1" applyFont="1" applyFill="1" applyBorder="1"/>
    <xf numFmtId="14" fontId="3" fillId="0" borderId="1" xfId="1" applyNumberFormat="1" applyFont="1" applyFill="1" applyBorder="1" applyAlignment="1">
      <alignment horizontal="right"/>
    </xf>
    <xf numFmtId="0" fontId="3" fillId="0" borderId="1" xfId="941" quotePrefix="1" applyNumberFormat="1" applyFont="1" applyFill="1" applyBorder="1" applyAlignment="1">
      <alignment horizontal="center"/>
    </xf>
    <xf numFmtId="165" fontId="19" fillId="0" borderId="1" xfId="6" applyFont="1" applyFill="1" applyBorder="1"/>
    <xf numFmtId="43" fontId="3" fillId="0" borderId="1" xfId="1" applyNumberFormat="1" applyFont="1" applyFill="1" applyBorder="1" applyAlignment="1">
      <alignment horizontal="right"/>
    </xf>
    <xf numFmtId="14" fontId="3" fillId="5" borderId="1" xfId="0" applyNumberFormat="1" applyFont="1" applyFill="1" applyBorder="1"/>
    <xf numFmtId="167" fontId="1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43" fontId="1" fillId="0" borderId="1" xfId="1" applyNumberFormat="1" applyFont="1" applyFill="1" applyBorder="1" applyAlignment="1">
      <alignment horizontal="right"/>
    </xf>
    <xf numFmtId="0" fontId="3" fillId="0" borderId="1" xfId="941" quotePrefix="1" applyNumberFormat="1" applyFont="1" applyFill="1" applyBorder="1" applyAlignment="1">
      <alignment horizontal="center" wrapText="1"/>
    </xf>
    <xf numFmtId="167" fontId="3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 wrapText="1"/>
    </xf>
    <xf numFmtId="43" fontId="0" fillId="0" borderId="1" xfId="1" applyNumberFormat="1" applyFont="1" applyFill="1" applyBorder="1" applyAlignment="1">
      <alignment horizontal="right"/>
    </xf>
    <xf numFmtId="0" fontId="3" fillId="0" borderId="1" xfId="941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/>
    </xf>
    <xf numFmtId="167" fontId="24" fillId="0" borderId="1" xfId="941" applyNumberFormat="1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0" fontId="15" fillId="0" borderId="1" xfId="941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167" fontId="0" fillId="0" borderId="1" xfId="941" applyNumberFormat="1" applyFont="1" applyFill="1" applyBorder="1" applyAlignment="1">
      <alignment horizontal="right"/>
    </xf>
    <xf numFmtId="0" fontId="15" fillId="0" borderId="1" xfId="0" applyFont="1" applyFill="1" applyBorder="1" applyAlignment="1"/>
    <xf numFmtId="0" fontId="20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167" fontId="3" fillId="0" borderId="3" xfId="941" applyNumberFormat="1" applyFont="1" applyFill="1" applyBorder="1"/>
    <xf numFmtId="0" fontId="3" fillId="0" borderId="3" xfId="941" applyNumberFormat="1" applyFont="1" applyFill="1" applyBorder="1" applyAlignment="1">
      <alignment horizontal="center"/>
    </xf>
    <xf numFmtId="43" fontId="19" fillId="8" borderId="1" xfId="5" applyFont="1" applyFill="1" applyBorder="1"/>
    <xf numFmtId="0" fontId="18" fillId="0" borderId="3" xfId="0" applyFont="1" applyFill="1" applyBorder="1" applyAlignment="1">
      <alignment wrapText="1"/>
    </xf>
    <xf numFmtId="43" fontId="3" fillId="0" borderId="1" xfId="941" applyNumberFormat="1" applyFont="1" applyFill="1" applyBorder="1"/>
    <xf numFmtId="0" fontId="20" fillId="0" borderId="3" xfId="0" applyFont="1" applyFill="1" applyBorder="1" applyAlignment="1">
      <alignment wrapText="1"/>
    </xf>
    <xf numFmtId="0" fontId="18" fillId="0" borderId="3" xfId="0" applyFont="1" applyFill="1" applyBorder="1" applyAlignment="1">
      <alignment horizontal="right" wrapText="1"/>
    </xf>
    <xf numFmtId="0" fontId="23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0" fillId="3" borderId="1" xfId="0" applyFont="1" applyFill="1" applyBorder="1"/>
    <xf numFmtId="0" fontId="3" fillId="3" borderId="1" xfId="0" applyFont="1" applyFill="1" applyBorder="1" applyAlignment="1">
      <alignment horizontal="right" vertical="center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vertical="center"/>
    </xf>
    <xf numFmtId="167" fontId="3" fillId="3" borderId="1" xfId="941" applyNumberFormat="1" applyFont="1" applyFill="1" applyBorder="1"/>
    <xf numFmtId="0" fontId="3" fillId="3" borderId="1" xfId="941" applyNumberFormat="1" applyFont="1" applyFill="1" applyBorder="1" applyAlignment="1">
      <alignment horizontal="center"/>
    </xf>
    <xf numFmtId="15" fontId="3" fillId="3" borderId="1" xfId="0" applyNumberFormat="1" applyFont="1" applyFill="1" applyBorder="1" applyAlignment="1">
      <alignment horizontal="right"/>
    </xf>
    <xf numFmtId="165" fontId="19" fillId="7" borderId="1" xfId="6" applyFont="1" applyFill="1" applyBorder="1"/>
    <xf numFmtId="0" fontId="0" fillId="7" borderId="1" xfId="0" applyFont="1" applyFill="1" applyBorder="1" applyAlignment="1">
      <alignment wrapText="1"/>
    </xf>
    <xf numFmtId="0" fontId="0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wrapText="1"/>
    </xf>
    <xf numFmtId="0" fontId="24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right"/>
    </xf>
    <xf numFmtId="43" fontId="24" fillId="7" borderId="1" xfId="1" applyFont="1" applyFill="1" applyBorder="1" applyAlignment="1">
      <alignment horizontal="right"/>
    </xf>
    <xf numFmtId="44" fontId="24" fillId="7" borderId="1" xfId="17" applyFont="1" applyFill="1" applyBorder="1"/>
    <xf numFmtId="0" fontId="16" fillId="7" borderId="1" xfId="0" applyFont="1" applyFill="1" applyBorder="1"/>
    <xf numFmtId="0" fontId="16" fillId="7" borderId="1" xfId="0" quotePrefix="1" applyFont="1" applyFill="1" applyBorder="1" applyAlignment="1">
      <alignment horizontal="center"/>
    </xf>
    <xf numFmtId="166" fontId="20" fillId="7" borderId="1" xfId="4" applyFont="1" applyFill="1" applyBorder="1"/>
    <xf numFmtId="0" fontId="18" fillId="7" borderId="1" xfId="0" applyFont="1" applyFill="1" applyBorder="1" applyAlignment="1">
      <alignment wrapText="1"/>
    </xf>
    <xf numFmtId="0" fontId="0" fillId="7" borderId="2" xfId="0" applyFont="1" applyFill="1" applyBorder="1" applyAlignment="1">
      <alignment wrapText="1"/>
    </xf>
    <xf numFmtId="0" fontId="19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43" fontId="0" fillId="7" borderId="1" xfId="1" applyFont="1" applyFill="1" applyBorder="1"/>
    <xf numFmtId="166" fontId="3" fillId="7" borderId="1" xfId="4" applyFont="1" applyFill="1" applyBorder="1"/>
    <xf numFmtId="14" fontId="0" fillId="0" borderId="1" xfId="0" applyNumberFormat="1" applyFont="1" applyFill="1" applyBorder="1"/>
    <xf numFmtId="43" fontId="14" fillId="0" borderId="0" xfId="1" applyNumberFormat="1" applyFont="1" applyFill="1" applyAlignment="1">
      <alignment horizontal="center"/>
    </xf>
    <xf numFmtId="0" fontId="3" fillId="0" borderId="1" xfId="941" applyNumberFormat="1" applyFont="1" applyFill="1" applyBorder="1" applyAlignment="1">
      <alignment horizontal="center"/>
    </xf>
    <xf numFmtId="0" fontId="15" fillId="0" borderId="3" xfId="0" applyFont="1" applyFill="1" applyBorder="1" applyAlignment="1"/>
    <xf numFmtId="0" fontId="24" fillId="7" borderId="1" xfId="0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167" fontId="21" fillId="0" borderId="1" xfId="941" applyNumberFormat="1" applyFont="1" applyFill="1" applyBorder="1"/>
    <xf numFmtId="43" fontId="21" fillId="0" borderId="1" xfId="4" applyNumberFormat="1" applyFont="1" applyFill="1" applyBorder="1"/>
    <xf numFmtId="166" fontId="20" fillId="0" borderId="1" xfId="4" applyFont="1" applyFill="1" applyBorder="1"/>
    <xf numFmtId="0" fontId="20" fillId="0" borderId="2" xfId="0" applyFont="1" applyFill="1" applyBorder="1" applyAlignment="1">
      <alignment horizontal="left" vertical="center"/>
    </xf>
    <xf numFmtId="43" fontId="16" fillId="0" borderId="1" xfId="5" applyFont="1" applyFill="1" applyBorder="1" applyAlignment="1">
      <alignment horizontal="center"/>
    </xf>
    <xf numFmtId="0" fontId="16" fillId="0" borderId="1" xfId="0" applyFont="1" applyFill="1" applyBorder="1"/>
    <xf numFmtId="0" fontId="25" fillId="0" borderId="1" xfId="0" applyFont="1" applyFill="1" applyBorder="1" applyAlignment="1">
      <alignment horizontal="right"/>
    </xf>
    <xf numFmtId="0" fontId="16" fillId="0" borderId="1" xfId="941" quotePrefix="1" applyNumberFormat="1" applyFont="1" applyFill="1" applyBorder="1" applyAlignment="1">
      <alignment horizontal="center"/>
    </xf>
    <xf numFmtId="43" fontId="16" fillId="0" borderId="1" xfId="1" applyNumberFormat="1" applyFont="1" applyFill="1" applyBorder="1"/>
    <xf numFmtId="0" fontId="16" fillId="0" borderId="0" xfId="0" applyFont="1" applyFill="1"/>
    <xf numFmtId="167" fontId="16" fillId="0" borderId="1" xfId="941" applyNumberFormat="1" applyFont="1" applyFill="1" applyBorder="1"/>
    <xf numFmtId="0" fontId="16" fillId="0" borderId="1" xfId="941" applyNumberFormat="1" applyFont="1" applyFill="1" applyBorder="1" applyAlignment="1">
      <alignment horizontal="center"/>
    </xf>
    <xf numFmtId="44" fontId="24" fillId="0" borderId="1" xfId="17" applyFont="1" applyFill="1" applyBorder="1"/>
    <xf numFmtId="0" fontId="24" fillId="0" borderId="1" xfId="0" applyFont="1" applyFill="1" applyBorder="1" applyAlignment="1">
      <alignment horizontal="right" vertical="center"/>
    </xf>
    <xf numFmtId="43" fontId="16" fillId="0" borderId="1" xfId="1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/>
    </xf>
    <xf numFmtId="14" fontId="3" fillId="0" borderId="0" xfId="0" applyNumberFormat="1" applyFont="1" applyFill="1"/>
    <xf numFmtId="0" fontId="3" fillId="0" borderId="0" xfId="0" applyFont="1" applyFill="1" applyAlignment="1">
      <alignment horizontal="center"/>
    </xf>
    <xf numFmtId="43" fontId="16" fillId="0" borderId="3" xfId="5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21" fillId="0" borderId="1" xfId="17" applyFont="1" applyFill="1" applyBorder="1"/>
    <xf numFmtId="44" fontId="20" fillId="0" borderId="3" xfId="17" applyFont="1" applyFill="1" applyBorder="1"/>
    <xf numFmtId="0" fontId="20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right" wrapText="1"/>
    </xf>
    <xf numFmtId="167" fontId="3" fillId="0" borderId="1" xfId="941" applyNumberFormat="1" applyFont="1" applyFill="1" applyBorder="1" applyAlignment="1">
      <alignment wrapText="1"/>
    </xf>
    <xf numFmtId="1" fontId="3" fillId="0" borderId="1" xfId="941" applyNumberFormat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165" fontId="16" fillId="0" borderId="1" xfId="6" applyFont="1" applyFill="1" applyBorder="1" applyAlignment="1">
      <alignment horizontal="center"/>
    </xf>
    <xf numFmtId="1" fontId="3" fillId="0" borderId="1" xfId="941" applyNumberFormat="1" applyFont="1" applyFill="1" applyBorder="1" applyAlignment="1">
      <alignment horizontal="center"/>
    </xf>
    <xf numFmtId="165" fontId="16" fillId="0" borderId="5" xfId="6" applyFont="1" applyFill="1" applyBorder="1" applyAlignment="1">
      <alignment horizontal="center"/>
    </xf>
    <xf numFmtId="0" fontId="3" fillId="7" borderId="2" xfId="0" applyFont="1" applyFill="1" applyBorder="1" applyAlignment="1">
      <alignment horizontal="left" vertical="center"/>
    </xf>
    <xf numFmtId="14" fontId="0" fillId="7" borderId="1" xfId="0" applyNumberFormat="1" applyFont="1" applyFill="1" applyBorder="1" applyAlignment="1">
      <alignment horizontal="right"/>
    </xf>
    <xf numFmtId="0" fontId="15" fillId="7" borderId="1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44" fontId="0" fillId="0" borderId="1" xfId="17" applyFont="1" applyFill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 vertical="center"/>
    </xf>
    <xf numFmtId="41" fontId="1" fillId="0" borderId="1" xfId="941" applyFont="1" applyFill="1" applyBorder="1" applyAlignment="1">
      <alignment horizontal="right"/>
    </xf>
    <xf numFmtId="0" fontId="3" fillId="0" borderId="1" xfId="0" applyFont="1" applyBorder="1"/>
    <xf numFmtId="14" fontId="3" fillId="0" borderId="1" xfId="94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44" fontId="3" fillId="0" borderId="1" xfId="17" applyFont="1" applyFill="1" applyBorder="1"/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66" fontId="0" fillId="0" borderId="1" xfId="4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166" fontId="3" fillId="0" borderId="1" xfId="4" applyFont="1" applyFill="1" applyBorder="1"/>
    <xf numFmtId="14" fontId="1" fillId="0" borderId="1" xfId="941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/>
    <xf numFmtId="15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right"/>
    </xf>
    <xf numFmtId="43" fontId="10" fillId="5" borderId="1" xfId="1" applyFont="1" applyFill="1" applyBorder="1"/>
    <xf numFmtId="0" fontId="10" fillId="5" borderId="1" xfId="0" quotePrefix="1" applyFont="1" applyFill="1" applyBorder="1" applyAlignment="1">
      <alignment horizontal="center" vertical="center" wrapText="1"/>
    </xf>
    <xf numFmtId="166" fontId="10" fillId="5" borderId="1" xfId="4" applyFont="1" applyFill="1" applyBorder="1"/>
    <xf numFmtId="0" fontId="0" fillId="5" borderId="0" xfId="0" applyFill="1"/>
    <xf numFmtId="0" fontId="3" fillId="0" borderId="1" xfId="1" applyNumberFormat="1" applyFont="1" applyFill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center" vertical="center" wrapText="1"/>
    </xf>
    <xf numFmtId="165" fontId="3" fillId="0" borderId="1" xfId="6" applyFont="1" applyFill="1" applyBorder="1" applyAlignment="1">
      <alignment horizontal="center"/>
    </xf>
    <xf numFmtId="41" fontId="3" fillId="0" borderId="1" xfId="941" quotePrefix="1" applyFont="1" applyFill="1" applyBorder="1" applyAlignment="1">
      <alignment horizontal="center"/>
    </xf>
    <xf numFmtId="14" fontId="3" fillId="0" borderId="1" xfId="941" applyNumberFormat="1" applyFont="1" applyFill="1" applyBorder="1"/>
    <xf numFmtId="43" fontId="3" fillId="7" borderId="1" xfId="3508" applyFont="1" applyFill="1" applyBorder="1"/>
    <xf numFmtId="14" fontId="3" fillId="7" borderId="1" xfId="1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14" fontId="1" fillId="7" borderId="1" xfId="1" applyNumberFormat="1" applyFont="1" applyFill="1" applyBorder="1" applyAlignment="1">
      <alignment horizontal="right"/>
    </xf>
    <xf numFmtId="14" fontId="3" fillId="7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166" fontId="0" fillId="3" borderId="1" xfId="4" applyFont="1" applyFill="1" applyBorder="1"/>
    <xf numFmtId="0" fontId="0" fillId="7" borderId="1" xfId="0" quotePrefix="1" applyFont="1" applyFill="1" applyBorder="1" applyAlignment="1">
      <alignment horizontal="center" vertical="center" wrapText="1"/>
    </xf>
    <xf numFmtId="15" fontId="0" fillId="0" borderId="1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right" wrapText="1"/>
    </xf>
    <xf numFmtId="43" fontId="3" fillId="0" borderId="1" xfId="5" applyFont="1" applyFill="1" applyBorder="1"/>
    <xf numFmtId="0" fontId="3" fillId="0" borderId="3" xfId="0" applyFont="1" applyFill="1" applyBorder="1" applyAlignment="1">
      <alignment wrapText="1"/>
    </xf>
    <xf numFmtId="43" fontId="0" fillId="7" borderId="1" xfId="3508" applyFont="1" applyFill="1" applyBorder="1" applyAlignment="1">
      <alignment horizontal="right"/>
    </xf>
    <xf numFmtId="0" fontId="0" fillId="7" borderId="1" xfId="0" applyFont="1" applyFill="1" applyBorder="1" applyAlignment="1">
      <alignment horizontal="right" vertical="center"/>
    </xf>
    <xf numFmtId="166" fontId="0" fillId="7" borderId="1" xfId="4" applyFont="1" applyFill="1" applyBorder="1"/>
    <xf numFmtId="15" fontId="0" fillId="0" borderId="1" xfId="0" applyNumberFormat="1" applyFont="1" applyFill="1" applyBorder="1"/>
    <xf numFmtId="43" fontId="0" fillId="0" borderId="1" xfId="1" applyFont="1" applyFill="1" applyBorder="1" applyAlignment="1">
      <alignment horizontal="right"/>
    </xf>
    <xf numFmtId="165" fontId="0" fillId="7" borderId="1" xfId="6" applyFont="1" applyFill="1" applyBorder="1" applyAlignment="1">
      <alignment horizontal="right"/>
    </xf>
    <xf numFmtId="14" fontId="0" fillId="7" borderId="1" xfId="1" applyNumberFormat="1" applyFont="1" applyFill="1" applyBorder="1" applyAlignment="1">
      <alignment horizontal="right"/>
    </xf>
    <xf numFmtId="167" fontId="0" fillId="7" borderId="1" xfId="941" applyNumberFormat="1" applyFont="1" applyFill="1" applyBorder="1" applyAlignment="1">
      <alignment horizontal="right"/>
    </xf>
    <xf numFmtId="0" fontId="3" fillId="7" borderId="3" xfId="0" applyFont="1" applyFill="1" applyBorder="1" applyAlignment="1">
      <alignment horizontal="right" wrapText="1"/>
    </xf>
    <xf numFmtId="0" fontId="22" fillId="7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right" wrapText="1"/>
    </xf>
    <xf numFmtId="15" fontId="0" fillId="7" borderId="3" xfId="0" applyNumberFormat="1" applyFont="1" applyFill="1" applyBorder="1" applyAlignment="1">
      <alignment horizontal="right"/>
    </xf>
    <xf numFmtId="15" fontId="0" fillId="7" borderId="5" xfId="0" applyNumberFormat="1" applyFont="1" applyFill="1" applyBorder="1" applyAlignment="1">
      <alignment horizontal="right"/>
    </xf>
    <xf numFmtId="0" fontId="0" fillId="7" borderId="3" xfId="0" applyFont="1" applyFill="1" applyBorder="1" applyAlignment="1">
      <alignment horizontal="left"/>
    </xf>
    <xf numFmtId="0" fontId="0" fillId="7" borderId="5" xfId="0" applyFont="1" applyFill="1" applyBorder="1" applyAlignment="1">
      <alignment horizontal="left"/>
    </xf>
    <xf numFmtId="0" fontId="3" fillId="7" borderId="1" xfId="0" quotePrefix="1" applyFont="1" applyFill="1" applyBorder="1" applyAlignment="1">
      <alignment horizontal="center"/>
    </xf>
    <xf numFmtId="0" fontId="0" fillId="7" borderId="1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left"/>
    </xf>
    <xf numFmtId="15" fontId="3" fillId="0" borderId="1" xfId="0" applyNumberFormat="1" applyFont="1" applyFill="1" applyBorder="1" applyAlignment="1">
      <alignment horizontal="right"/>
    </xf>
    <xf numFmtId="0" fontId="3" fillId="0" borderId="1" xfId="941" quotePrefix="1" applyNumberFormat="1" applyFont="1" applyFill="1" applyBorder="1" applyAlignment="1">
      <alignment horizontal="center"/>
    </xf>
    <xf numFmtId="15" fontId="16" fillId="0" borderId="1" xfId="0" applyNumberFormat="1" applyFont="1" applyFill="1" applyBorder="1" applyAlignment="1">
      <alignment horizontal="right"/>
    </xf>
    <xf numFmtId="165" fontId="3" fillId="7" borderId="3" xfId="6" applyFont="1" applyFill="1" applyBorder="1" applyAlignment="1">
      <alignment horizontal="left"/>
    </xf>
    <xf numFmtId="165" fontId="3" fillId="7" borderId="5" xfId="6" applyFont="1" applyFill="1" applyBorder="1" applyAlignment="1">
      <alignment horizontal="left"/>
    </xf>
    <xf numFmtId="14" fontId="3" fillId="0" borderId="6" xfId="0" applyNumberFormat="1" applyFont="1" applyFill="1" applyBorder="1"/>
  </cellXfs>
  <cellStyles count="3509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10" xfId="350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8"/>
  <sheetViews>
    <sheetView zoomScale="70" zoomScaleNormal="70" workbookViewId="0">
      <pane ySplit="10" topLeftCell="A11" activePane="bottomLeft" state="frozen"/>
      <selection activeCell="A196" sqref="A196"/>
      <selection pane="bottomLeft" activeCell="I25" sqref="I25"/>
    </sheetView>
  </sheetViews>
  <sheetFormatPr baseColWidth="10" defaultRowHeight="23.25" customHeight="1" x14ac:dyDescent="0.25"/>
  <cols>
    <col min="1" max="1" width="10.5703125" style="25" customWidth="1"/>
    <col min="2" max="2" width="24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5.85546875" style="23" customWidth="1"/>
    <col min="10" max="10" width="27.140625" style="17" customWidth="1"/>
    <col min="11" max="11" width="21.140625" customWidth="1"/>
    <col min="12" max="12" width="1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274" t="s">
        <v>11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8" t="s">
        <v>14</v>
      </c>
    </row>
    <row r="2" spans="1:109" ht="23.25" customHeight="1" x14ac:dyDescent="0.25">
      <c r="A2" s="274" t="s">
        <v>12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6"/>
    </row>
    <row r="3" spans="1:109" ht="23.25" customHeight="1" x14ac:dyDescent="0.25">
      <c r="A3" s="274" t="s">
        <v>13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09" ht="23.25" customHeight="1" x14ac:dyDescent="0.25">
      <c r="A5" s="274" t="s">
        <v>229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6"/>
    </row>
    <row r="6" spans="1:109" ht="23.25" customHeight="1" x14ac:dyDescent="0.25">
      <c r="A6" s="10"/>
      <c r="H6"/>
      <c r="I6"/>
      <c r="J6"/>
      <c r="K6" s="244" t="s">
        <v>228</v>
      </c>
      <c r="L6" t="s">
        <v>15</v>
      </c>
    </row>
    <row r="7" spans="1:109" ht="23.25" customHeight="1" x14ac:dyDescent="0.25">
      <c r="A7" s="275" t="s">
        <v>120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t="s">
        <v>16</v>
      </c>
    </row>
    <row r="8" spans="1:109" ht="23.25" customHeight="1" x14ac:dyDescent="0.25">
      <c r="A8" s="274" t="s">
        <v>17</v>
      </c>
      <c r="B8" s="274"/>
      <c r="C8" s="274"/>
      <c r="D8" s="274"/>
      <c r="E8" s="274"/>
      <c r="F8" s="274"/>
      <c r="G8" s="274"/>
      <c r="H8" s="274"/>
      <c r="I8" s="27"/>
      <c r="J8" s="28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174"/>
      <c r="K9" s="24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110">
        <v>6</v>
      </c>
      <c r="B11" s="88" t="s">
        <v>75</v>
      </c>
      <c r="C11" s="97">
        <v>860027563</v>
      </c>
      <c r="D11" s="89">
        <v>43132</v>
      </c>
      <c r="E11" s="88" t="s">
        <v>121</v>
      </c>
      <c r="F11" s="97">
        <v>818</v>
      </c>
      <c r="G11" s="49">
        <v>15418</v>
      </c>
      <c r="H11" s="122">
        <v>8633823</v>
      </c>
      <c r="I11" s="114">
        <v>502</v>
      </c>
      <c r="J11" s="116">
        <v>54075000</v>
      </c>
      <c r="K11" s="72">
        <v>43146</v>
      </c>
      <c r="L11" s="72">
        <v>43146</v>
      </c>
      <c r="M11" s="30"/>
      <c r="N11" s="3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110">
        <f t="shared" ref="A12:A28" si="0">A11+1</f>
        <v>7</v>
      </c>
      <c r="B12" s="216" t="s">
        <v>91</v>
      </c>
      <c r="C12" s="88">
        <v>860077695</v>
      </c>
      <c r="D12" s="89">
        <v>43133</v>
      </c>
      <c r="E12" s="97" t="s">
        <v>54</v>
      </c>
      <c r="F12" s="217">
        <v>1118</v>
      </c>
      <c r="G12" s="49">
        <v>15518</v>
      </c>
      <c r="H12" s="132">
        <v>9067450</v>
      </c>
      <c r="I12" s="119">
        <v>73938</v>
      </c>
      <c r="J12" s="124">
        <v>56790874</v>
      </c>
      <c r="K12" s="68">
        <v>43146</v>
      </c>
      <c r="L12" s="68">
        <v>43146</v>
      </c>
      <c r="M12" s="31"/>
      <c r="N12" s="31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110">
        <f t="shared" si="0"/>
        <v>8</v>
      </c>
      <c r="B13" s="218" t="s">
        <v>84</v>
      </c>
      <c r="C13" s="96">
        <v>800079939</v>
      </c>
      <c r="D13" s="89">
        <v>43137</v>
      </c>
      <c r="E13" s="219" t="s">
        <v>216</v>
      </c>
      <c r="F13" s="217">
        <v>2218</v>
      </c>
      <c r="G13" s="49">
        <v>16618</v>
      </c>
      <c r="H13" s="132">
        <v>7260315</v>
      </c>
      <c r="I13" s="119">
        <v>35957</v>
      </c>
      <c r="J13" s="124">
        <v>45472500</v>
      </c>
      <c r="K13" s="72">
        <v>43146</v>
      </c>
      <c r="L13" s="72">
        <v>43146</v>
      </c>
      <c r="M13" s="31"/>
      <c r="N13" s="3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110">
        <f t="shared" si="0"/>
        <v>9</v>
      </c>
      <c r="B14" s="218" t="s">
        <v>80</v>
      </c>
      <c r="C14" s="219">
        <v>830108265</v>
      </c>
      <c r="D14" s="89">
        <v>43137</v>
      </c>
      <c r="E14" s="96" t="s">
        <v>217</v>
      </c>
      <c r="F14" s="217">
        <v>2018</v>
      </c>
      <c r="G14" s="49">
        <v>16718</v>
      </c>
      <c r="H14" s="132">
        <v>2175500</v>
      </c>
      <c r="I14" s="119">
        <v>6480</v>
      </c>
      <c r="J14" s="124">
        <v>13625500</v>
      </c>
      <c r="K14" s="72">
        <v>43146</v>
      </c>
      <c r="L14" s="72">
        <v>43146</v>
      </c>
      <c r="M14" s="31"/>
      <c r="N14" s="3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110">
        <f t="shared" si="0"/>
        <v>10</v>
      </c>
      <c r="B15" s="218" t="s">
        <v>76</v>
      </c>
      <c r="C15" s="88">
        <v>124255</v>
      </c>
      <c r="D15" s="89">
        <v>43137</v>
      </c>
      <c r="E15" s="218" t="s">
        <v>77</v>
      </c>
      <c r="F15" s="217">
        <v>418</v>
      </c>
      <c r="G15" s="49">
        <v>18018</v>
      </c>
      <c r="H15" s="132">
        <v>2280000</v>
      </c>
      <c r="I15" s="114">
        <v>4747</v>
      </c>
      <c r="J15" s="220">
        <v>14280000</v>
      </c>
      <c r="K15" s="72">
        <v>43146</v>
      </c>
      <c r="L15" s="72">
        <v>43146</v>
      </c>
      <c r="M15" s="31"/>
      <c r="N15" s="31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110">
        <f t="shared" si="0"/>
        <v>11</v>
      </c>
      <c r="B16" s="221" t="s">
        <v>29</v>
      </c>
      <c r="C16" s="88">
        <v>800212545</v>
      </c>
      <c r="D16" s="89">
        <v>43138</v>
      </c>
      <c r="E16" s="50" t="s">
        <v>30</v>
      </c>
      <c r="F16" s="222">
        <v>218</v>
      </c>
      <c r="G16" s="49">
        <v>18118</v>
      </c>
      <c r="H16" s="132">
        <f>12945593+32228631</f>
        <v>45174224</v>
      </c>
      <c r="I16" s="119" t="s">
        <v>218</v>
      </c>
      <c r="J16" s="124">
        <v>344746325</v>
      </c>
      <c r="K16" s="72">
        <v>43146</v>
      </c>
      <c r="L16" s="72">
        <v>43146</v>
      </c>
    </row>
    <row r="17" spans="1:12" ht="23.25" customHeight="1" x14ac:dyDescent="0.25">
      <c r="A17" s="110">
        <f t="shared" si="0"/>
        <v>12</v>
      </c>
      <c r="B17" s="216" t="s">
        <v>45</v>
      </c>
      <c r="C17" s="88">
        <v>830122566</v>
      </c>
      <c r="D17" s="89">
        <v>43139</v>
      </c>
      <c r="E17" s="216" t="s">
        <v>46</v>
      </c>
      <c r="F17" s="223">
        <v>1318</v>
      </c>
      <c r="G17" s="49">
        <v>18918</v>
      </c>
      <c r="H17" s="132">
        <v>13462669.539999999</v>
      </c>
      <c r="I17" s="119" t="s">
        <v>219</v>
      </c>
      <c r="J17" s="124">
        <v>84318825.799999997</v>
      </c>
      <c r="K17" s="235">
        <v>43153</v>
      </c>
      <c r="L17" s="224"/>
    </row>
    <row r="18" spans="1:12" ht="23.25" customHeight="1" x14ac:dyDescent="0.25">
      <c r="A18" s="110">
        <f t="shared" si="0"/>
        <v>13</v>
      </c>
      <c r="B18" s="225" t="s">
        <v>82</v>
      </c>
      <c r="C18" s="92">
        <v>900452118</v>
      </c>
      <c r="D18" s="89">
        <v>43140</v>
      </c>
      <c r="E18" s="92" t="s">
        <v>83</v>
      </c>
      <c r="F18" s="88">
        <v>618</v>
      </c>
      <c r="G18" s="90">
        <v>19018</v>
      </c>
      <c r="H18" s="122">
        <v>2176704</v>
      </c>
      <c r="I18" s="114">
        <v>211</v>
      </c>
      <c r="J18" s="116">
        <v>13633040</v>
      </c>
      <c r="K18" s="226">
        <v>43153</v>
      </c>
      <c r="L18" s="226">
        <v>43153</v>
      </c>
    </row>
    <row r="19" spans="1:12" ht="23.25" customHeight="1" x14ac:dyDescent="0.25">
      <c r="A19" s="110">
        <f t="shared" si="0"/>
        <v>14</v>
      </c>
      <c r="B19" s="227" t="s">
        <v>55</v>
      </c>
      <c r="C19" s="88">
        <v>800222505</v>
      </c>
      <c r="D19" s="89">
        <v>43140</v>
      </c>
      <c r="E19" s="227" t="s">
        <v>56</v>
      </c>
      <c r="F19" s="217">
        <v>318</v>
      </c>
      <c r="G19" s="90">
        <v>19118</v>
      </c>
      <c r="H19" s="122">
        <v>13163966</v>
      </c>
      <c r="I19" s="114">
        <v>2036</v>
      </c>
      <c r="J19" s="228">
        <v>82448000</v>
      </c>
      <c r="K19" s="68">
        <v>43153</v>
      </c>
      <c r="L19" s="68">
        <v>43153</v>
      </c>
    </row>
    <row r="20" spans="1:12" ht="23.25" customHeight="1" x14ac:dyDescent="0.25">
      <c r="A20" s="110">
        <f t="shared" si="0"/>
        <v>15</v>
      </c>
      <c r="B20" s="216" t="s">
        <v>159</v>
      </c>
      <c r="C20" s="88">
        <v>830080498</v>
      </c>
      <c r="D20" s="89">
        <v>43140</v>
      </c>
      <c r="E20" s="97" t="s">
        <v>160</v>
      </c>
      <c r="F20" s="217">
        <v>4018</v>
      </c>
      <c r="G20" s="49">
        <v>19218</v>
      </c>
      <c r="H20" s="132">
        <v>757747.82</v>
      </c>
      <c r="I20" s="119">
        <v>14209</v>
      </c>
      <c r="J20" s="124">
        <v>4745894.22</v>
      </c>
      <c r="K20" s="173">
        <v>43153</v>
      </c>
      <c r="L20" s="173">
        <v>43153</v>
      </c>
    </row>
    <row r="21" spans="1:12" ht="23.25" customHeight="1" x14ac:dyDescent="0.25">
      <c r="A21" s="110">
        <f t="shared" si="0"/>
        <v>16</v>
      </c>
      <c r="B21" s="229" t="s">
        <v>64</v>
      </c>
      <c r="C21" s="88">
        <v>900062917</v>
      </c>
      <c r="D21" s="89">
        <v>43147</v>
      </c>
      <c r="E21" s="216" t="s">
        <v>65</v>
      </c>
      <c r="F21" s="230">
        <v>1018</v>
      </c>
      <c r="G21" s="88">
        <v>30218</v>
      </c>
      <c r="H21" s="88">
        <v>0</v>
      </c>
      <c r="I21" s="200">
        <v>39560</v>
      </c>
      <c r="J21" s="231">
        <f>82160508+6618100</f>
        <v>88778608</v>
      </c>
      <c r="K21" s="173">
        <v>43157</v>
      </c>
      <c r="L21" s="173">
        <v>43157</v>
      </c>
    </row>
    <row r="22" spans="1:12" ht="23.25" customHeight="1" x14ac:dyDescent="0.25">
      <c r="A22" s="110">
        <f t="shared" si="0"/>
        <v>17</v>
      </c>
      <c r="B22" s="218" t="s">
        <v>52</v>
      </c>
      <c r="C22" s="88">
        <v>830122566</v>
      </c>
      <c r="D22" s="89">
        <v>43147</v>
      </c>
      <c r="E22" s="219" t="s">
        <v>53</v>
      </c>
      <c r="F22" s="217">
        <v>1918</v>
      </c>
      <c r="G22" s="88">
        <v>34518</v>
      </c>
      <c r="H22" s="132">
        <v>197956759.55000001</v>
      </c>
      <c r="I22" s="200" t="s">
        <v>220</v>
      </c>
      <c r="J22" s="231">
        <f>1279184833+0.32</f>
        <v>1279184833.3199999</v>
      </c>
      <c r="K22" s="173">
        <v>43157</v>
      </c>
      <c r="L22" s="173">
        <v>43157</v>
      </c>
    </row>
    <row r="23" spans="1:12" ht="23.25" customHeight="1" x14ac:dyDescent="0.25">
      <c r="A23" s="110">
        <f t="shared" si="0"/>
        <v>18</v>
      </c>
      <c r="B23" s="236" t="s">
        <v>88</v>
      </c>
      <c r="C23" s="237">
        <v>901124184</v>
      </c>
      <c r="D23" s="238">
        <v>43151</v>
      </c>
      <c r="E23" s="237" t="s">
        <v>89</v>
      </c>
      <c r="F23" s="239">
        <v>2918</v>
      </c>
      <c r="G23" s="240">
        <v>34618</v>
      </c>
      <c r="H23" s="241">
        <v>115359984.20999999</v>
      </c>
      <c r="I23" s="242" t="s">
        <v>221</v>
      </c>
      <c r="J23" s="243">
        <v>722517670.54999995</v>
      </c>
      <c r="K23" s="117"/>
      <c r="L23" s="173"/>
    </row>
    <row r="24" spans="1:12" ht="23.25" customHeight="1" x14ac:dyDescent="0.25">
      <c r="A24" s="110">
        <f t="shared" si="0"/>
        <v>19</v>
      </c>
      <c r="B24" s="232" t="s">
        <v>87</v>
      </c>
      <c r="C24" s="88">
        <v>901123746</v>
      </c>
      <c r="D24" s="129">
        <v>43151</v>
      </c>
      <c r="E24" s="88" t="s">
        <v>60</v>
      </c>
      <c r="F24" s="233">
        <v>2818</v>
      </c>
      <c r="G24" s="88">
        <v>34818</v>
      </c>
      <c r="H24" s="122"/>
      <c r="I24" s="200" t="s">
        <v>222</v>
      </c>
      <c r="J24" s="234">
        <v>822899499.80999994</v>
      </c>
      <c r="K24" s="68">
        <v>43157</v>
      </c>
      <c r="L24" s="68">
        <v>43157</v>
      </c>
    </row>
    <row r="25" spans="1:12" ht="27.75" customHeight="1" x14ac:dyDescent="0.25">
      <c r="A25" s="110">
        <f t="shared" si="0"/>
        <v>20</v>
      </c>
      <c r="B25" s="221" t="s">
        <v>29</v>
      </c>
      <c r="C25" s="88">
        <v>800212545</v>
      </c>
      <c r="D25" s="89">
        <v>43151</v>
      </c>
      <c r="E25" s="50" t="s">
        <v>30</v>
      </c>
      <c r="F25" s="222">
        <v>218</v>
      </c>
      <c r="G25" s="49">
        <v>35018</v>
      </c>
      <c r="H25" s="132">
        <f>6746691+390044</f>
        <v>7136735</v>
      </c>
      <c r="I25" s="119" t="s">
        <v>223</v>
      </c>
      <c r="J25" s="124">
        <v>620274098</v>
      </c>
      <c r="K25" s="173">
        <v>43157</v>
      </c>
      <c r="L25" s="173">
        <v>43157</v>
      </c>
    </row>
    <row r="26" spans="1:12" ht="23.25" customHeight="1" x14ac:dyDescent="0.25">
      <c r="A26" s="110">
        <f t="shared" si="0"/>
        <v>21</v>
      </c>
      <c r="B26" s="218" t="s">
        <v>71</v>
      </c>
      <c r="C26" s="88">
        <v>901094951</v>
      </c>
      <c r="D26" s="89">
        <v>43151</v>
      </c>
      <c r="E26" s="97" t="s">
        <v>72</v>
      </c>
      <c r="F26" s="217">
        <v>118</v>
      </c>
      <c r="G26" s="49">
        <v>35118</v>
      </c>
      <c r="H26" s="132">
        <v>0</v>
      </c>
      <c r="I26" s="119" t="s">
        <v>224</v>
      </c>
      <c r="J26" s="124">
        <f>120951538.84-2030823.72</f>
        <v>118920715.12</v>
      </c>
      <c r="K26" s="173">
        <v>43157</v>
      </c>
      <c r="L26" s="173">
        <v>43157</v>
      </c>
    </row>
    <row r="27" spans="1:12" ht="23.25" customHeight="1" x14ac:dyDescent="0.25">
      <c r="A27" s="110">
        <f t="shared" si="0"/>
        <v>22</v>
      </c>
      <c r="B27" s="218" t="s">
        <v>225</v>
      </c>
      <c r="C27" s="88">
        <v>900033567</v>
      </c>
      <c r="D27" s="89">
        <v>43151</v>
      </c>
      <c r="E27" s="219" t="s">
        <v>226</v>
      </c>
      <c r="F27" s="217">
        <v>15718</v>
      </c>
      <c r="G27" s="49">
        <v>35218</v>
      </c>
      <c r="H27" s="132">
        <v>39498366</v>
      </c>
      <c r="I27" s="119">
        <v>11296</v>
      </c>
      <c r="J27" s="231">
        <v>247384500</v>
      </c>
      <c r="K27" s="173">
        <v>43157</v>
      </c>
      <c r="L27" s="173">
        <v>43157</v>
      </c>
    </row>
    <row r="28" spans="1:12" ht="23.25" customHeight="1" x14ac:dyDescent="0.25">
      <c r="A28" s="110">
        <f t="shared" si="0"/>
        <v>23</v>
      </c>
      <c r="B28" s="218" t="s">
        <v>81</v>
      </c>
      <c r="C28" s="88">
        <v>900024202</v>
      </c>
      <c r="D28" s="89">
        <v>43151</v>
      </c>
      <c r="E28" s="219" t="s">
        <v>227</v>
      </c>
      <c r="F28" s="217">
        <v>2118</v>
      </c>
      <c r="G28" s="49">
        <v>44718</v>
      </c>
      <c r="H28" s="132">
        <v>8806920.3000000007</v>
      </c>
      <c r="I28" s="119">
        <v>8828</v>
      </c>
      <c r="J28" s="231">
        <v>55159132.399999999</v>
      </c>
      <c r="K28" s="173">
        <v>43157</v>
      </c>
      <c r="L28" s="173">
        <v>43157</v>
      </c>
    </row>
  </sheetData>
  <mergeCells count="6">
    <mergeCell ref="A1:K1"/>
    <mergeCell ref="A2:K2"/>
    <mergeCell ref="A3:K3"/>
    <mergeCell ref="A7:K7"/>
    <mergeCell ref="A8:H8"/>
    <mergeCell ref="A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9"/>
  <sheetViews>
    <sheetView zoomScale="70" zoomScaleNormal="70" workbookViewId="0">
      <pane ySplit="10" topLeftCell="A11" activePane="bottomLeft" state="frozen"/>
      <selection activeCell="A196" sqref="A196"/>
      <selection pane="bottomLeft" activeCell="J31" sqref="J31"/>
    </sheetView>
  </sheetViews>
  <sheetFormatPr baseColWidth="10" defaultRowHeight="23.25" customHeight="1" x14ac:dyDescent="0.25"/>
  <cols>
    <col min="1" max="1" width="8.5703125" style="96" customWidth="1"/>
    <col min="2" max="2" width="25.7109375" style="51" customWidth="1"/>
    <col min="3" max="3" width="21.5703125" style="51" hidden="1" customWidth="1"/>
    <col min="4" max="4" width="16.5703125" style="51" customWidth="1"/>
    <col min="5" max="5" width="41.42578125" style="51" hidden="1" customWidth="1"/>
    <col min="6" max="6" width="18.7109375" style="51" hidden="1" customWidth="1"/>
    <col min="7" max="7" width="27.28515625" style="51" hidden="1" customWidth="1"/>
    <col min="8" max="8" width="21.5703125" style="17" hidden="1" customWidth="1"/>
    <col min="9" max="9" width="35.85546875" style="23" customWidth="1"/>
    <col min="10" max="10" width="27.140625" style="17" customWidth="1"/>
    <col min="11" max="11" width="21.140625" style="51" customWidth="1"/>
    <col min="12" max="12" width="15" style="51" hidden="1" customWidth="1"/>
    <col min="13" max="13" width="42.7109375" style="67" customWidth="1"/>
    <col min="14" max="14" width="43.28515625" style="67" customWidth="1"/>
    <col min="15" max="15" width="32" style="67" customWidth="1"/>
    <col min="16" max="16" width="40.5703125" style="67" customWidth="1"/>
    <col min="17" max="17" width="34.42578125" style="67" customWidth="1"/>
    <col min="18" max="18" width="34" style="67" customWidth="1"/>
    <col min="19" max="19" width="44.28515625" style="67" customWidth="1"/>
    <col min="20" max="20" width="33.5703125" style="67" customWidth="1"/>
    <col min="21" max="109" width="11.42578125" style="67"/>
    <col min="110" max="16384" width="11.42578125" style="51"/>
  </cols>
  <sheetData>
    <row r="1" spans="1:109" ht="23.25" customHeight="1" x14ac:dyDescent="0.25">
      <c r="A1" s="274" t="s">
        <v>11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8" t="s">
        <v>14</v>
      </c>
    </row>
    <row r="2" spans="1:109" ht="23.25" customHeight="1" x14ac:dyDescent="0.25">
      <c r="A2" s="274" t="s">
        <v>12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6"/>
    </row>
    <row r="3" spans="1:109" ht="23.25" customHeight="1" x14ac:dyDescent="0.25">
      <c r="A3" s="274" t="s">
        <v>13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 s="51"/>
      <c r="I4" s="11"/>
      <c r="J4" s="12"/>
      <c r="K4" s="13"/>
      <c r="L4" s="26"/>
    </row>
    <row r="5" spans="1:109" ht="23.25" customHeight="1" x14ac:dyDescent="0.25">
      <c r="A5" s="274" t="s">
        <v>230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6"/>
    </row>
    <row r="6" spans="1:109" ht="23.25" customHeight="1" x14ac:dyDescent="0.25">
      <c r="A6" s="67"/>
      <c r="H6" s="51"/>
      <c r="I6" s="51"/>
      <c r="J6" s="51"/>
      <c r="K6" s="244" t="s">
        <v>228</v>
      </c>
      <c r="L6" s="51" t="s">
        <v>15</v>
      </c>
    </row>
    <row r="7" spans="1:109" ht="23.25" customHeight="1" x14ac:dyDescent="0.25">
      <c r="A7" s="275" t="s">
        <v>120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51" t="s">
        <v>16</v>
      </c>
    </row>
    <row r="8" spans="1:109" ht="23.25" customHeight="1" x14ac:dyDescent="0.25">
      <c r="A8" s="274" t="s">
        <v>17</v>
      </c>
      <c r="B8" s="274"/>
      <c r="C8" s="274"/>
      <c r="D8" s="274"/>
      <c r="E8" s="274"/>
      <c r="F8" s="274"/>
      <c r="G8" s="274"/>
      <c r="H8" s="274"/>
      <c r="I8" s="27"/>
      <c r="J8" s="28"/>
      <c r="K8" s="67"/>
      <c r="L8" s="51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174"/>
      <c r="K9" s="24"/>
      <c r="L9" s="51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</row>
    <row r="11" spans="1:109" ht="36" customHeight="1" x14ac:dyDescent="0.25">
      <c r="A11" s="110">
        <v>1</v>
      </c>
      <c r="B11" s="221" t="s">
        <v>231</v>
      </c>
      <c r="C11" s="97">
        <v>860001307</v>
      </c>
      <c r="D11" s="259">
        <v>43123</v>
      </c>
      <c r="E11" s="221" t="s">
        <v>181</v>
      </c>
      <c r="F11" s="260">
        <v>313317</v>
      </c>
      <c r="G11" s="245" t="s">
        <v>232</v>
      </c>
      <c r="H11" s="9">
        <v>504024245.38999999</v>
      </c>
      <c r="I11" s="246" t="s">
        <v>233</v>
      </c>
      <c r="J11" s="247">
        <v>3347183488</v>
      </c>
      <c r="K11" s="68">
        <v>43154</v>
      </c>
      <c r="L11" s="68">
        <v>43154</v>
      </c>
      <c r="M11" s="91"/>
      <c r="N11" s="3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</row>
    <row r="12" spans="1:109" ht="26.25" customHeight="1" x14ac:dyDescent="0.25">
      <c r="A12" s="110">
        <f>A11+1</f>
        <v>2</v>
      </c>
      <c r="B12" s="221" t="s">
        <v>234</v>
      </c>
      <c r="C12" s="97">
        <v>901036012</v>
      </c>
      <c r="D12" s="259">
        <v>43126</v>
      </c>
      <c r="E12" s="261" t="s">
        <v>235</v>
      </c>
      <c r="F12" s="262">
        <v>5917</v>
      </c>
      <c r="G12" s="245">
        <v>12818</v>
      </c>
      <c r="H12" s="9">
        <v>3781944.83</v>
      </c>
      <c r="I12" s="248" t="s">
        <v>236</v>
      </c>
      <c r="J12" s="247">
        <v>27419100</v>
      </c>
      <c r="K12" s="249">
        <v>43154</v>
      </c>
      <c r="L12" s="249">
        <v>43154</v>
      </c>
      <c r="M12" s="31"/>
      <c r="N12" s="3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</row>
    <row r="13" spans="1:109" ht="33" customHeight="1" x14ac:dyDescent="0.25">
      <c r="A13" s="110">
        <f t="shared" ref="A13:A16" si="0">A12+1</f>
        <v>3</v>
      </c>
      <c r="B13" s="170" t="s">
        <v>110</v>
      </c>
      <c r="C13" s="53">
        <v>901086911</v>
      </c>
      <c r="D13" s="52">
        <v>43130</v>
      </c>
      <c r="E13" s="170" t="s">
        <v>111</v>
      </c>
      <c r="F13" s="157">
        <v>164817</v>
      </c>
      <c r="G13" s="48">
        <v>13918</v>
      </c>
      <c r="H13" s="250">
        <v>7676805.8099999996</v>
      </c>
      <c r="I13" s="178" t="s">
        <v>237</v>
      </c>
      <c r="J13" s="263">
        <f>1005661561.27-854812327.08</f>
        <v>150849234.18999994</v>
      </c>
      <c r="K13" s="251">
        <v>43154</v>
      </c>
      <c r="L13" s="251">
        <v>43154</v>
      </c>
      <c r="M13" s="31"/>
      <c r="N13" s="3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</row>
    <row r="14" spans="1:109" ht="23.25" customHeight="1" x14ac:dyDescent="0.25">
      <c r="A14" s="110">
        <f t="shared" si="0"/>
        <v>4</v>
      </c>
      <c r="B14" s="156" t="s">
        <v>112</v>
      </c>
      <c r="C14" s="54">
        <v>901090421</v>
      </c>
      <c r="D14" s="52">
        <v>43130</v>
      </c>
      <c r="E14" s="156" t="s">
        <v>113</v>
      </c>
      <c r="F14" s="264">
        <v>182417</v>
      </c>
      <c r="G14" s="48">
        <v>14018</v>
      </c>
      <c r="H14" s="39">
        <v>8740772.5999999996</v>
      </c>
      <c r="I14" s="252">
        <v>6</v>
      </c>
      <c r="J14" s="265">
        <v>54744838.909999996</v>
      </c>
      <c r="K14" s="251">
        <v>43154</v>
      </c>
      <c r="L14" s="251">
        <v>43154</v>
      </c>
      <c r="M14" s="31"/>
      <c r="N14" s="3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</row>
    <row r="15" spans="1:109" ht="23.25" customHeight="1" x14ac:dyDescent="0.25">
      <c r="A15" s="110">
        <f t="shared" si="0"/>
        <v>5</v>
      </c>
      <c r="B15" s="216" t="s">
        <v>238</v>
      </c>
      <c r="C15" s="97">
        <v>900346479</v>
      </c>
      <c r="D15" s="266">
        <v>43130</v>
      </c>
      <c r="E15" s="97" t="s">
        <v>239</v>
      </c>
      <c r="F15" s="217">
        <v>311117</v>
      </c>
      <c r="G15" s="49">
        <v>14418</v>
      </c>
      <c r="H15" s="267">
        <v>13572699.9</v>
      </c>
      <c r="I15" s="253">
        <v>335</v>
      </c>
      <c r="J15" s="231">
        <v>85007962.5</v>
      </c>
      <c r="K15" s="113">
        <v>43154</v>
      </c>
      <c r="L15" s="113">
        <v>43154</v>
      </c>
      <c r="M15" s="31"/>
      <c r="N15" s="3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</row>
    <row r="16" spans="1:109" ht="30.75" customHeight="1" x14ac:dyDescent="0.25">
      <c r="A16" s="276">
        <f t="shared" si="0"/>
        <v>6</v>
      </c>
      <c r="B16" s="167" t="s">
        <v>49</v>
      </c>
      <c r="C16" s="284">
        <v>900900730</v>
      </c>
      <c r="D16" s="279">
        <v>43131</v>
      </c>
      <c r="E16" s="285" t="s">
        <v>50</v>
      </c>
      <c r="F16" s="54">
        <v>3117</v>
      </c>
      <c r="G16" s="54">
        <v>14518</v>
      </c>
      <c r="H16" s="40">
        <v>0</v>
      </c>
      <c r="I16" s="283">
        <v>41</v>
      </c>
      <c r="J16" s="268">
        <f>688580599.28-344290299.64</f>
        <v>344290299.63999999</v>
      </c>
      <c r="K16" s="269">
        <v>43154</v>
      </c>
      <c r="L16" s="254">
        <v>43154</v>
      </c>
    </row>
    <row r="17" spans="1:12" ht="23.25" customHeight="1" x14ac:dyDescent="0.25">
      <c r="A17" s="277"/>
      <c r="B17" s="167" t="s">
        <v>116</v>
      </c>
      <c r="C17" s="284"/>
      <c r="D17" s="280"/>
      <c r="E17" s="285"/>
      <c r="F17" s="54">
        <v>304617</v>
      </c>
      <c r="G17" s="54">
        <v>14618</v>
      </c>
      <c r="H17" s="40">
        <v>0</v>
      </c>
      <c r="I17" s="283"/>
      <c r="J17" s="270">
        <f>275390263.4-137695131.7</f>
        <v>137695131.69999999</v>
      </c>
      <c r="K17" s="255">
        <v>43154</v>
      </c>
      <c r="L17" s="255">
        <v>43154</v>
      </c>
    </row>
    <row r="18" spans="1:12" ht="23.25" customHeight="1" x14ac:dyDescent="0.25">
      <c r="A18" s="276">
        <f>A16+1</f>
        <v>7</v>
      </c>
      <c r="B18" s="167" t="s">
        <v>36</v>
      </c>
      <c r="C18" s="278">
        <v>900897675</v>
      </c>
      <c r="D18" s="279">
        <v>43131</v>
      </c>
      <c r="E18" s="281" t="s">
        <v>37</v>
      </c>
      <c r="F18" s="54">
        <v>3017</v>
      </c>
      <c r="G18" s="54">
        <v>14718</v>
      </c>
      <c r="H18" s="40">
        <v>0</v>
      </c>
      <c r="I18" s="283">
        <v>19</v>
      </c>
      <c r="J18" s="39">
        <v>44020919.030000001</v>
      </c>
      <c r="K18" s="255">
        <v>43154</v>
      </c>
      <c r="L18" s="255">
        <v>43154</v>
      </c>
    </row>
    <row r="19" spans="1:12" ht="23.25" customHeight="1" x14ac:dyDescent="0.25">
      <c r="A19" s="277"/>
      <c r="B19" s="155" t="s">
        <v>117</v>
      </c>
      <c r="C19" s="278"/>
      <c r="D19" s="280"/>
      <c r="E19" s="282"/>
      <c r="F19" s="271">
        <v>304817</v>
      </c>
      <c r="G19" s="54">
        <v>14818</v>
      </c>
      <c r="H19" s="40">
        <v>0</v>
      </c>
      <c r="I19" s="283"/>
      <c r="J19" s="39">
        <v>8076382.9800000004</v>
      </c>
      <c r="K19" s="255">
        <v>43154</v>
      </c>
      <c r="L19" s="255">
        <v>43154</v>
      </c>
    </row>
    <row r="20" spans="1:12" ht="23.25" customHeight="1" x14ac:dyDescent="0.25">
      <c r="A20" s="176">
        <f t="shared" ref="A20" si="1">A18+1</f>
        <v>8</v>
      </c>
      <c r="B20" s="170" t="s">
        <v>118</v>
      </c>
      <c r="C20" s="53">
        <v>901085020</v>
      </c>
      <c r="D20" s="52">
        <v>43131</v>
      </c>
      <c r="E20" s="170" t="s">
        <v>119</v>
      </c>
      <c r="F20" s="157">
        <v>161317</v>
      </c>
      <c r="G20" s="48">
        <v>14918</v>
      </c>
      <c r="H20" s="171">
        <v>0</v>
      </c>
      <c r="I20" s="66">
        <v>12</v>
      </c>
      <c r="J20" s="172">
        <f>317181336.78-158590668.39</f>
        <v>158590668.38999999</v>
      </c>
      <c r="K20" s="255">
        <v>43154</v>
      </c>
      <c r="L20" s="255">
        <v>43154</v>
      </c>
    </row>
    <row r="21" spans="1:12" ht="23.25" customHeight="1" x14ac:dyDescent="0.25">
      <c r="A21" s="176">
        <f t="shared" ref="A21:A29" si="2">A20+1</f>
        <v>9</v>
      </c>
      <c r="B21" s="212" t="s">
        <v>203</v>
      </c>
      <c r="C21" s="53">
        <v>901085110</v>
      </c>
      <c r="D21" s="52">
        <v>43131</v>
      </c>
      <c r="E21" s="170" t="s">
        <v>204</v>
      </c>
      <c r="F21" s="157">
        <v>159317</v>
      </c>
      <c r="G21" s="59">
        <v>15018</v>
      </c>
      <c r="H21" s="39">
        <v>0</v>
      </c>
      <c r="I21" s="60">
        <v>3</v>
      </c>
      <c r="J21" s="172">
        <v>17455647.52</v>
      </c>
      <c r="K21" s="255">
        <v>43154</v>
      </c>
      <c r="L21" s="255">
        <v>43154</v>
      </c>
    </row>
    <row r="22" spans="1:12" ht="23.25" customHeight="1" x14ac:dyDescent="0.25">
      <c r="A22" s="176">
        <f t="shared" si="2"/>
        <v>10</v>
      </c>
      <c r="B22" s="212" t="s">
        <v>39</v>
      </c>
      <c r="C22" s="35">
        <v>901083477</v>
      </c>
      <c r="D22" s="52">
        <v>43133</v>
      </c>
      <c r="E22" s="53" t="s">
        <v>40</v>
      </c>
      <c r="F22" s="157">
        <v>148317</v>
      </c>
      <c r="G22" s="59">
        <v>15818</v>
      </c>
      <c r="H22" s="39">
        <v>1604221.91</v>
      </c>
      <c r="I22" s="178">
        <v>17</v>
      </c>
      <c r="J22" s="39">
        <f>214374706.57-(214374706.57*61.293579085238%)</f>
        <v>82976776.25977014</v>
      </c>
      <c r="K22" s="255">
        <v>43154</v>
      </c>
      <c r="L22" s="255">
        <v>43154</v>
      </c>
    </row>
    <row r="23" spans="1:12" ht="23.25" customHeight="1" x14ac:dyDescent="0.25">
      <c r="A23" s="176">
        <f t="shared" si="2"/>
        <v>11</v>
      </c>
      <c r="B23" s="212" t="s">
        <v>41</v>
      </c>
      <c r="C23" s="35">
        <v>79508558</v>
      </c>
      <c r="D23" s="52">
        <v>43133</v>
      </c>
      <c r="E23" s="53" t="s">
        <v>42</v>
      </c>
      <c r="F23" s="157">
        <v>146617</v>
      </c>
      <c r="G23" s="59">
        <v>15918</v>
      </c>
      <c r="H23" s="38">
        <v>2355699.38</v>
      </c>
      <c r="I23" s="178">
        <v>579</v>
      </c>
      <c r="J23" s="39">
        <v>14754117.140000001</v>
      </c>
      <c r="K23" s="255">
        <v>43154</v>
      </c>
      <c r="L23" s="255"/>
    </row>
    <row r="24" spans="1:12" ht="23.25" customHeight="1" x14ac:dyDescent="0.25">
      <c r="A24" s="176">
        <f t="shared" si="2"/>
        <v>12</v>
      </c>
      <c r="B24" s="155" t="s">
        <v>240</v>
      </c>
      <c r="C24" s="54">
        <v>901067862</v>
      </c>
      <c r="D24" s="52">
        <v>43136</v>
      </c>
      <c r="E24" s="41" t="s">
        <v>241</v>
      </c>
      <c r="F24" s="157">
        <v>69317</v>
      </c>
      <c r="G24" s="59">
        <v>16218</v>
      </c>
      <c r="H24" s="40">
        <v>1245377.51</v>
      </c>
      <c r="I24" s="64">
        <v>13</v>
      </c>
      <c r="J24" s="40">
        <f>280909099.79-(280909099.79*20%)</f>
        <v>224727279.83200002</v>
      </c>
      <c r="K24" s="213">
        <v>43154</v>
      </c>
      <c r="L24" s="70">
        <v>43154</v>
      </c>
    </row>
    <row r="25" spans="1:12" ht="27.75" customHeight="1" x14ac:dyDescent="0.25">
      <c r="A25" s="176">
        <f t="shared" si="2"/>
        <v>13</v>
      </c>
      <c r="B25" s="167" t="s">
        <v>242</v>
      </c>
      <c r="C25" s="272" t="s">
        <v>250</v>
      </c>
      <c r="D25" s="52">
        <v>43136</v>
      </c>
      <c r="E25" s="54" t="s">
        <v>243</v>
      </c>
      <c r="F25" s="158">
        <v>69717</v>
      </c>
      <c r="G25" s="59">
        <v>16318</v>
      </c>
      <c r="H25" s="38">
        <v>3534925.33</v>
      </c>
      <c r="I25" s="60">
        <v>218</v>
      </c>
      <c r="J25" s="40">
        <v>22139795.469999999</v>
      </c>
      <c r="K25" s="213">
        <v>43154</v>
      </c>
      <c r="L25" s="70">
        <v>43154</v>
      </c>
    </row>
    <row r="26" spans="1:12" ht="23.25" customHeight="1" x14ac:dyDescent="0.25">
      <c r="A26" s="176">
        <f t="shared" si="2"/>
        <v>14</v>
      </c>
      <c r="B26" s="88" t="s">
        <v>244</v>
      </c>
      <c r="C26" s="90">
        <v>800015583</v>
      </c>
      <c r="D26" s="89">
        <v>43136</v>
      </c>
      <c r="E26" s="93" t="s">
        <v>245</v>
      </c>
      <c r="F26" s="97">
        <v>309417</v>
      </c>
      <c r="G26" s="49">
        <v>16418</v>
      </c>
      <c r="H26" s="267">
        <v>0</v>
      </c>
      <c r="I26" s="273">
        <v>174752</v>
      </c>
      <c r="J26" s="267">
        <v>2929759000</v>
      </c>
      <c r="K26" s="68">
        <v>43154</v>
      </c>
      <c r="L26" s="68"/>
    </row>
    <row r="27" spans="1:12" ht="23.25" customHeight="1" x14ac:dyDescent="0.25">
      <c r="A27" s="133">
        <f t="shared" si="2"/>
        <v>15</v>
      </c>
      <c r="B27" s="145" t="s">
        <v>101</v>
      </c>
      <c r="C27" s="146">
        <v>830096688</v>
      </c>
      <c r="D27" s="153">
        <v>43137</v>
      </c>
      <c r="E27" s="147" t="s">
        <v>246</v>
      </c>
      <c r="F27" s="150">
        <v>297417</v>
      </c>
      <c r="G27" s="36" t="s">
        <v>247</v>
      </c>
      <c r="H27" s="151">
        <f>10426400.92+2406807.34</f>
        <v>12833208.26</v>
      </c>
      <c r="I27" s="152" t="s">
        <v>248</v>
      </c>
      <c r="J27" s="37">
        <f>65302195.2+15074214.4</f>
        <v>80376409.600000009</v>
      </c>
      <c r="K27" s="149">
        <v>43154</v>
      </c>
      <c r="L27" s="149">
        <v>43154</v>
      </c>
    </row>
    <row r="28" spans="1:12" ht="23.25" customHeight="1" x14ac:dyDescent="0.25">
      <c r="A28" s="133">
        <f t="shared" si="2"/>
        <v>16</v>
      </c>
      <c r="B28" s="145" t="s">
        <v>249</v>
      </c>
      <c r="C28" s="147">
        <v>830119276</v>
      </c>
      <c r="D28" s="153">
        <v>43138</v>
      </c>
      <c r="E28" s="147" t="s">
        <v>38</v>
      </c>
      <c r="F28" s="148">
        <v>245917</v>
      </c>
      <c r="G28" s="36">
        <v>17918</v>
      </c>
      <c r="H28" s="37">
        <v>53990030.140000001</v>
      </c>
      <c r="I28" s="256">
        <v>1969</v>
      </c>
      <c r="J28" s="257">
        <v>338148083.51999998</v>
      </c>
      <c r="K28" s="149">
        <v>43154</v>
      </c>
      <c r="L28" s="149">
        <v>43154</v>
      </c>
    </row>
    <row r="29" spans="1:12" ht="23.25" customHeight="1" x14ac:dyDescent="0.25">
      <c r="A29" s="133">
        <f t="shared" si="2"/>
        <v>17</v>
      </c>
      <c r="B29" s="156" t="s">
        <v>251</v>
      </c>
      <c r="C29" s="54"/>
      <c r="D29" s="55">
        <v>43138</v>
      </c>
      <c r="E29" s="54" t="s">
        <v>114</v>
      </c>
      <c r="F29" s="157">
        <v>275017</v>
      </c>
      <c r="G29" s="48">
        <v>18818</v>
      </c>
      <c r="H29" s="40">
        <v>0</v>
      </c>
      <c r="I29" s="258" t="s">
        <v>236</v>
      </c>
      <c r="J29" s="40">
        <v>320315175</v>
      </c>
      <c r="K29" s="255">
        <v>43154</v>
      </c>
      <c r="L29" s="255">
        <v>43154</v>
      </c>
    </row>
  </sheetData>
  <mergeCells count="16">
    <mergeCell ref="A16:A17"/>
    <mergeCell ref="C16:C17"/>
    <mergeCell ref="D16:D17"/>
    <mergeCell ref="E16:E17"/>
    <mergeCell ref="I16:I17"/>
    <mergeCell ref="A18:A19"/>
    <mergeCell ref="C18:C19"/>
    <mergeCell ref="D18:D19"/>
    <mergeCell ref="E18:E19"/>
    <mergeCell ref="I18:I19"/>
    <mergeCell ref="A8:H8"/>
    <mergeCell ref="A1:K1"/>
    <mergeCell ref="A2:K2"/>
    <mergeCell ref="A3:K3"/>
    <mergeCell ref="A5:K5"/>
    <mergeCell ref="A7:K7"/>
  </mergeCells>
  <conditionalFormatting sqref="J18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5"/>
  <sheetViews>
    <sheetView zoomScale="70" zoomScaleNormal="70" workbookViewId="0">
      <pane ySplit="10" topLeftCell="A44" activePane="bottomLeft" state="frozen"/>
      <selection activeCell="A196" sqref="A196"/>
      <selection pane="bottomLeft" activeCell="I29" sqref="I29"/>
    </sheetView>
  </sheetViews>
  <sheetFormatPr baseColWidth="10" defaultRowHeight="23.25" customHeight="1" x14ac:dyDescent="0.25"/>
  <cols>
    <col min="1" max="1" width="10.7109375" style="96" customWidth="1"/>
    <col min="2" max="2" width="34.7109375" style="51" customWidth="1"/>
    <col min="3" max="3" width="21.5703125" style="51" hidden="1" customWidth="1"/>
    <col min="4" max="4" width="16.5703125" style="51" customWidth="1"/>
    <col min="5" max="5" width="41.42578125" style="51" hidden="1" customWidth="1"/>
    <col min="6" max="6" width="18.7109375" style="51" hidden="1" customWidth="1"/>
    <col min="7" max="7" width="27.28515625" style="51" hidden="1" customWidth="1"/>
    <col min="8" max="8" width="21.5703125" style="17" hidden="1" customWidth="1"/>
    <col min="9" max="9" width="38.7109375" style="23" customWidth="1"/>
    <col min="10" max="10" width="27.140625" style="17" customWidth="1"/>
    <col min="11" max="11" width="29.7109375" style="51" customWidth="1"/>
    <col min="12" max="12" width="15" style="51" hidden="1" customWidth="1"/>
    <col min="13" max="13" width="42.7109375" style="67" customWidth="1"/>
    <col min="14" max="14" width="43.28515625" style="67" customWidth="1"/>
    <col min="15" max="15" width="32" style="67" customWidth="1"/>
    <col min="16" max="16" width="40.5703125" style="67" customWidth="1"/>
    <col min="17" max="17" width="34.42578125" style="67" customWidth="1"/>
    <col min="18" max="18" width="34" style="67" customWidth="1"/>
    <col min="19" max="19" width="44.28515625" style="67" customWidth="1"/>
    <col min="20" max="20" width="33.5703125" style="67" customWidth="1"/>
    <col min="21" max="109" width="11.42578125" style="67"/>
    <col min="110" max="16384" width="11.42578125" style="51"/>
  </cols>
  <sheetData>
    <row r="1" spans="1:109" ht="23.25" customHeight="1" x14ac:dyDescent="0.25">
      <c r="A1" s="274" t="s">
        <v>11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8" t="s">
        <v>14</v>
      </c>
    </row>
    <row r="2" spans="1:109" ht="23.25" customHeight="1" x14ac:dyDescent="0.25">
      <c r="A2" s="274" t="s">
        <v>12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6"/>
    </row>
    <row r="3" spans="1:109" ht="23.25" customHeight="1" x14ac:dyDescent="0.25">
      <c r="A3" s="274" t="s">
        <v>13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6"/>
    </row>
    <row r="4" spans="1:109" ht="23.25" customHeight="1" x14ac:dyDescent="0.25">
      <c r="A4" s="11"/>
      <c r="B4" s="12"/>
      <c r="C4" s="13"/>
      <c r="D4" s="14"/>
      <c r="E4" s="15"/>
      <c r="F4" s="16"/>
      <c r="H4" s="51"/>
      <c r="I4" s="11"/>
      <c r="J4" s="12"/>
      <c r="K4" s="13"/>
      <c r="L4" s="26"/>
    </row>
    <row r="5" spans="1:109" ht="23.25" customHeight="1" x14ac:dyDescent="0.25">
      <c r="A5" s="274" t="s">
        <v>68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6"/>
    </row>
    <row r="6" spans="1:109" ht="23.25" customHeight="1" x14ac:dyDescent="0.25">
      <c r="A6" s="67"/>
      <c r="H6" s="51"/>
      <c r="I6" s="51"/>
      <c r="J6" s="51"/>
      <c r="L6" s="51" t="s">
        <v>15</v>
      </c>
    </row>
    <row r="7" spans="1:109" ht="23.25" customHeight="1" x14ac:dyDescent="0.25">
      <c r="A7" s="275" t="s">
        <v>22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51" t="s">
        <v>16</v>
      </c>
    </row>
    <row r="8" spans="1:109" ht="23.25" customHeight="1" x14ac:dyDescent="0.25">
      <c r="A8" s="274" t="s">
        <v>17</v>
      </c>
      <c r="B8" s="274"/>
      <c r="C8" s="274"/>
      <c r="D8" s="274"/>
      <c r="E8" s="274"/>
      <c r="F8" s="274"/>
      <c r="G8" s="274"/>
      <c r="H8" s="274"/>
      <c r="I8" s="27"/>
      <c r="J8" s="28"/>
      <c r="K8" s="67"/>
      <c r="L8" s="51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8"/>
      <c r="J9" s="29" t="s">
        <v>23</v>
      </c>
      <c r="K9" s="24"/>
      <c r="L9" s="51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</row>
    <row r="11" spans="1:109" ht="23.25" customHeight="1" x14ac:dyDescent="0.25">
      <c r="A11" s="133">
        <v>495</v>
      </c>
      <c r="B11" s="131" t="s">
        <v>122</v>
      </c>
      <c r="C11" s="88">
        <v>901109761</v>
      </c>
      <c r="D11" s="89">
        <v>43091</v>
      </c>
      <c r="E11" s="84" t="s">
        <v>123</v>
      </c>
      <c r="F11" s="103">
        <v>250017</v>
      </c>
      <c r="G11" s="88">
        <v>417417</v>
      </c>
      <c r="H11" s="179">
        <v>45499732.280000001</v>
      </c>
      <c r="I11" s="175">
        <v>1</v>
      </c>
      <c r="J11" s="180">
        <v>45499732.280000001</v>
      </c>
      <c r="K11" s="68">
        <v>43138</v>
      </c>
      <c r="L11" s="68">
        <v>43138</v>
      </c>
      <c r="M11" s="91"/>
      <c r="N11" s="3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</row>
    <row r="12" spans="1:109" ht="26.25" customHeight="1" x14ac:dyDescent="0.25">
      <c r="A12" s="133">
        <f t="shared" ref="A12:A26" si="0">A11+1</f>
        <v>496</v>
      </c>
      <c r="B12" s="106" t="s">
        <v>124</v>
      </c>
      <c r="C12" s="96">
        <v>900343856</v>
      </c>
      <c r="D12" s="89">
        <v>43091</v>
      </c>
      <c r="E12" s="126" t="s">
        <v>125</v>
      </c>
      <c r="F12" s="103">
        <v>256917</v>
      </c>
      <c r="G12" s="88">
        <v>41757</v>
      </c>
      <c r="H12" s="111">
        <v>7961000</v>
      </c>
      <c r="I12" s="114">
        <v>3310</v>
      </c>
      <c r="J12" s="181">
        <v>49861000</v>
      </c>
      <c r="K12" s="68">
        <v>43138</v>
      </c>
      <c r="L12" s="68">
        <v>43138</v>
      </c>
      <c r="M12" s="31"/>
      <c r="N12" s="3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</row>
    <row r="13" spans="1:109" ht="33" customHeight="1" x14ac:dyDescent="0.25">
      <c r="A13" s="133">
        <f t="shared" si="0"/>
        <v>497</v>
      </c>
      <c r="B13" s="83" t="s">
        <v>59</v>
      </c>
      <c r="C13" s="88">
        <v>830023178</v>
      </c>
      <c r="D13" s="89">
        <v>43091</v>
      </c>
      <c r="E13" s="84" t="s">
        <v>48</v>
      </c>
      <c r="F13" s="82">
        <v>301117</v>
      </c>
      <c r="G13" s="88">
        <v>417617</v>
      </c>
      <c r="H13" s="111">
        <v>406985</v>
      </c>
      <c r="I13" s="175">
        <v>10152</v>
      </c>
      <c r="J13" s="116">
        <v>2549013</v>
      </c>
      <c r="K13" s="68">
        <v>43138</v>
      </c>
      <c r="L13" s="68">
        <v>43138</v>
      </c>
      <c r="M13" s="31"/>
      <c r="N13" s="3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</row>
    <row r="14" spans="1:109" ht="23.25" customHeight="1" x14ac:dyDescent="0.25">
      <c r="A14" s="133">
        <f t="shared" si="0"/>
        <v>498</v>
      </c>
      <c r="B14" s="73" t="s">
        <v>92</v>
      </c>
      <c r="C14" s="99">
        <v>860002400</v>
      </c>
      <c r="D14" s="89">
        <v>43091</v>
      </c>
      <c r="E14" s="99" t="s">
        <v>44</v>
      </c>
      <c r="F14" s="99">
        <v>341517</v>
      </c>
      <c r="G14" s="98">
        <v>417817</v>
      </c>
      <c r="H14" s="118">
        <v>0</v>
      </c>
      <c r="I14" s="119" t="s">
        <v>93</v>
      </c>
      <c r="J14" s="120">
        <v>140613576</v>
      </c>
      <c r="K14" s="68">
        <v>43138</v>
      </c>
      <c r="L14" s="68">
        <v>43138</v>
      </c>
      <c r="M14" s="31"/>
      <c r="N14" s="3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</row>
    <row r="15" spans="1:109" ht="31.5" customHeight="1" x14ac:dyDescent="0.25">
      <c r="A15" s="133">
        <f t="shared" si="0"/>
        <v>499</v>
      </c>
      <c r="B15" s="100" t="s">
        <v>73</v>
      </c>
      <c r="C15" s="99">
        <v>830001338</v>
      </c>
      <c r="D15" s="89">
        <v>43091</v>
      </c>
      <c r="E15" s="88" t="s">
        <v>74</v>
      </c>
      <c r="F15" s="99">
        <v>6017</v>
      </c>
      <c r="G15" s="90">
        <v>418317</v>
      </c>
      <c r="H15" s="111">
        <v>157584695</v>
      </c>
      <c r="I15" s="123" t="s">
        <v>126</v>
      </c>
      <c r="J15" s="124">
        <v>1159108698.05</v>
      </c>
      <c r="K15" s="68">
        <v>43138</v>
      </c>
      <c r="L15" s="68">
        <v>43138</v>
      </c>
      <c r="M15" s="31"/>
      <c r="N15" s="3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</row>
    <row r="16" spans="1:109" ht="23.25" customHeight="1" x14ac:dyDescent="0.25">
      <c r="A16" s="133">
        <f t="shared" si="0"/>
        <v>500</v>
      </c>
      <c r="B16" s="182" t="s">
        <v>85</v>
      </c>
      <c r="C16" s="88">
        <v>860020227</v>
      </c>
      <c r="D16" s="79">
        <v>43091</v>
      </c>
      <c r="E16" s="75" t="s">
        <v>43</v>
      </c>
      <c r="F16" s="88">
        <v>283417</v>
      </c>
      <c r="G16" s="88">
        <v>387617</v>
      </c>
      <c r="H16" s="118"/>
      <c r="I16" s="130" t="s">
        <v>86</v>
      </c>
      <c r="J16" s="116">
        <v>1685000000</v>
      </c>
      <c r="K16" s="68">
        <v>43138</v>
      </c>
      <c r="L16" s="68">
        <v>43138</v>
      </c>
      <c r="M16" s="31"/>
      <c r="N16" s="3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</row>
    <row r="17" spans="1:109" ht="23.25" customHeight="1" x14ac:dyDescent="0.25">
      <c r="A17" s="133">
        <f t="shared" si="0"/>
        <v>501</v>
      </c>
      <c r="B17" s="74" t="s">
        <v>127</v>
      </c>
      <c r="C17" s="88">
        <v>860065726</v>
      </c>
      <c r="D17" s="79">
        <v>43091</v>
      </c>
      <c r="E17" s="126" t="s">
        <v>128</v>
      </c>
      <c r="F17" s="102">
        <v>232517</v>
      </c>
      <c r="G17" s="88">
        <v>419717</v>
      </c>
      <c r="H17" s="111">
        <f>1239579+1239560.35</f>
        <v>2479139.35</v>
      </c>
      <c r="I17" s="175" t="s">
        <v>129</v>
      </c>
      <c r="J17" s="181">
        <v>15527241.18</v>
      </c>
      <c r="K17" s="68">
        <v>43138</v>
      </c>
      <c r="L17" s="68">
        <v>43138</v>
      </c>
      <c r="M17" s="31"/>
      <c r="N17" s="3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</row>
    <row r="18" spans="1:109" ht="23.25" customHeight="1" x14ac:dyDescent="0.25">
      <c r="A18" s="133">
        <f t="shared" si="0"/>
        <v>502</v>
      </c>
      <c r="B18" s="74" t="s">
        <v>130</v>
      </c>
      <c r="C18" s="88">
        <v>804002893</v>
      </c>
      <c r="D18" s="79">
        <v>43091</v>
      </c>
      <c r="E18" s="75" t="s">
        <v>131</v>
      </c>
      <c r="F18" s="103">
        <v>305817</v>
      </c>
      <c r="G18" s="88">
        <v>419817</v>
      </c>
      <c r="H18" s="111">
        <v>1482621.16</v>
      </c>
      <c r="I18" s="175">
        <v>800</v>
      </c>
      <c r="J18" s="181">
        <v>9285890.4399999995</v>
      </c>
      <c r="K18" s="68">
        <v>43138</v>
      </c>
      <c r="L18" s="68">
        <v>43138</v>
      </c>
      <c r="M18" s="31"/>
      <c r="N18" s="3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</row>
    <row r="19" spans="1:109" ht="23.25" customHeight="1" x14ac:dyDescent="0.25">
      <c r="A19" s="133">
        <f t="shared" si="0"/>
        <v>503</v>
      </c>
      <c r="B19" s="94" t="s">
        <v>132</v>
      </c>
      <c r="C19" s="96">
        <v>830119276</v>
      </c>
      <c r="D19" s="79">
        <v>43091</v>
      </c>
      <c r="E19" s="138" t="s">
        <v>38</v>
      </c>
      <c r="F19" s="47">
        <v>292317</v>
      </c>
      <c r="G19" s="88">
        <v>419917</v>
      </c>
      <c r="H19" s="111">
        <v>103279440</v>
      </c>
      <c r="I19" s="175">
        <v>1890</v>
      </c>
      <c r="J19" s="183">
        <v>646855440</v>
      </c>
      <c r="K19" s="68">
        <v>43138</v>
      </c>
      <c r="L19" s="68">
        <v>43138</v>
      </c>
      <c r="M19" s="31"/>
      <c r="N19" s="3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</row>
    <row r="20" spans="1:109" ht="28.5" customHeight="1" x14ac:dyDescent="0.25">
      <c r="A20" s="95">
        <f t="shared" si="0"/>
        <v>504</v>
      </c>
      <c r="B20" s="94" t="s">
        <v>69</v>
      </c>
      <c r="C20" s="88">
        <v>830095213</v>
      </c>
      <c r="D20" s="89">
        <v>43092</v>
      </c>
      <c r="E20" s="115" t="s">
        <v>70</v>
      </c>
      <c r="F20" s="88">
        <v>237517</v>
      </c>
      <c r="G20" s="88">
        <v>420017</v>
      </c>
      <c r="H20" s="111">
        <v>0</v>
      </c>
      <c r="I20" s="175" t="s">
        <v>51</v>
      </c>
      <c r="J20" s="116">
        <v>414103238</v>
      </c>
      <c r="K20" s="68">
        <v>43138</v>
      </c>
      <c r="L20" s="68">
        <v>43138</v>
      </c>
      <c r="M20" s="31"/>
      <c r="N20" s="3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</row>
    <row r="21" spans="1:109" ht="23.25" customHeight="1" x14ac:dyDescent="0.25">
      <c r="A21" s="133">
        <f t="shared" si="0"/>
        <v>505</v>
      </c>
      <c r="B21" s="74" t="s">
        <v>133</v>
      </c>
      <c r="C21" s="96">
        <v>900364710</v>
      </c>
      <c r="D21" s="89">
        <v>43092</v>
      </c>
      <c r="E21" s="75" t="s">
        <v>134</v>
      </c>
      <c r="F21" s="103">
        <v>340117</v>
      </c>
      <c r="G21" s="88">
        <v>420117</v>
      </c>
      <c r="H21" s="111">
        <v>0</v>
      </c>
      <c r="I21" s="175">
        <v>313</v>
      </c>
      <c r="J21" s="77">
        <v>535000000</v>
      </c>
      <c r="K21" s="68">
        <v>43138</v>
      </c>
      <c r="L21" s="68">
        <v>43138</v>
      </c>
      <c r="M21" s="31"/>
      <c r="N21" s="3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</row>
    <row r="22" spans="1:109" ht="23.25" customHeight="1" x14ac:dyDescent="0.25">
      <c r="A22" s="133">
        <f t="shared" si="0"/>
        <v>506</v>
      </c>
      <c r="B22" s="80" t="s">
        <v>135</v>
      </c>
      <c r="C22" s="80">
        <v>860020227</v>
      </c>
      <c r="D22" s="79">
        <v>43092</v>
      </c>
      <c r="E22" s="184" t="s">
        <v>43</v>
      </c>
      <c r="F22" s="80">
        <v>317917</v>
      </c>
      <c r="G22" s="185" t="s">
        <v>136</v>
      </c>
      <c r="H22" s="128">
        <v>284000.59999999998</v>
      </c>
      <c r="I22" s="186">
        <v>15316</v>
      </c>
      <c r="J22" s="187">
        <v>1778740.6</v>
      </c>
      <c r="K22" s="68">
        <v>43138</v>
      </c>
      <c r="L22" s="68">
        <v>43138</v>
      </c>
      <c r="M22" s="31"/>
      <c r="N22" s="3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</row>
    <row r="23" spans="1:109" ht="40.5" customHeight="1" x14ac:dyDescent="0.25">
      <c r="A23" s="133">
        <f t="shared" si="0"/>
        <v>507</v>
      </c>
      <c r="B23" s="78" t="s">
        <v>137</v>
      </c>
      <c r="C23" s="188">
        <v>899999044</v>
      </c>
      <c r="D23" s="79">
        <v>43094</v>
      </c>
      <c r="E23" s="80" t="s">
        <v>138</v>
      </c>
      <c r="F23" s="127">
        <v>316317</v>
      </c>
      <c r="G23" s="184">
        <v>422117</v>
      </c>
      <c r="H23" s="189">
        <v>231777485</v>
      </c>
      <c r="I23" s="190">
        <v>9000053505</v>
      </c>
      <c r="J23" s="191">
        <v>1451658985</v>
      </c>
      <c r="K23" s="68">
        <v>43138</v>
      </c>
      <c r="L23" s="68">
        <v>43138</v>
      </c>
      <c r="M23" s="31"/>
      <c r="N23" s="3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</row>
    <row r="24" spans="1:109" ht="23.25" customHeight="1" x14ac:dyDescent="0.25">
      <c r="A24" s="133">
        <f t="shared" si="0"/>
        <v>508</v>
      </c>
      <c r="B24" s="80" t="s">
        <v>135</v>
      </c>
      <c r="C24" s="80">
        <v>860020227</v>
      </c>
      <c r="D24" s="79">
        <v>43094</v>
      </c>
      <c r="E24" s="184" t="s">
        <v>43</v>
      </c>
      <c r="F24" s="80">
        <v>317917</v>
      </c>
      <c r="G24" s="76">
        <v>422217</v>
      </c>
      <c r="H24" s="128">
        <f>35309.81+62792.95</f>
        <v>98102.76</v>
      </c>
      <c r="I24" s="186" t="s">
        <v>139</v>
      </c>
      <c r="J24" s="187">
        <f>221150.9+393282.18</f>
        <v>614433.07999999996</v>
      </c>
      <c r="K24" s="68">
        <v>43138</v>
      </c>
      <c r="L24" s="68">
        <v>43138</v>
      </c>
      <c r="M24" s="31"/>
      <c r="N24" s="3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</row>
    <row r="25" spans="1:109" ht="23.25" customHeight="1" x14ac:dyDescent="0.25">
      <c r="A25" s="133">
        <f t="shared" si="0"/>
        <v>509</v>
      </c>
      <c r="B25" s="74" t="s">
        <v>140</v>
      </c>
      <c r="C25" s="80">
        <v>890900943</v>
      </c>
      <c r="D25" s="79">
        <v>43094</v>
      </c>
      <c r="E25" s="80" t="s">
        <v>57</v>
      </c>
      <c r="F25" s="192">
        <v>362917</v>
      </c>
      <c r="G25" s="76">
        <v>422317</v>
      </c>
      <c r="H25" s="193">
        <v>3709638</v>
      </c>
      <c r="I25" s="194">
        <v>308810042291</v>
      </c>
      <c r="J25" s="193">
        <v>67455000</v>
      </c>
      <c r="K25" s="68">
        <v>43138</v>
      </c>
      <c r="L25" s="68">
        <v>43138</v>
      </c>
      <c r="M25" s="31"/>
      <c r="N25" s="3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</row>
    <row r="26" spans="1:109" ht="36" customHeight="1" x14ac:dyDescent="0.25">
      <c r="A26" s="276">
        <f t="shared" si="0"/>
        <v>510</v>
      </c>
      <c r="B26" s="94" t="s">
        <v>141</v>
      </c>
      <c r="C26" s="88">
        <v>891410137</v>
      </c>
      <c r="D26" s="288">
        <v>43095</v>
      </c>
      <c r="E26" s="138" t="s">
        <v>58</v>
      </c>
      <c r="F26" s="47">
        <v>310817</v>
      </c>
      <c r="G26" s="88" t="s">
        <v>142</v>
      </c>
      <c r="H26" s="111"/>
      <c r="I26" s="175" t="s">
        <v>143</v>
      </c>
      <c r="J26" s="183">
        <v>289972557</v>
      </c>
      <c r="K26" s="68">
        <v>43138</v>
      </c>
      <c r="L26" s="68">
        <v>43138</v>
      </c>
      <c r="M26" s="31"/>
      <c r="N26" s="3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</row>
    <row r="27" spans="1:109" ht="43.5" customHeight="1" x14ac:dyDescent="0.25">
      <c r="A27" s="277"/>
      <c r="B27" s="94" t="s">
        <v>144</v>
      </c>
      <c r="C27" s="88">
        <v>891410137</v>
      </c>
      <c r="D27" s="288"/>
      <c r="E27" s="138" t="s">
        <v>58</v>
      </c>
      <c r="F27" s="47">
        <v>330117</v>
      </c>
      <c r="G27" s="88" t="s">
        <v>145</v>
      </c>
      <c r="H27" s="111"/>
      <c r="I27" s="175" t="s">
        <v>146</v>
      </c>
      <c r="J27" s="183">
        <v>144986278.5</v>
      </c>
      <c r="K27" s="68">
        <v>43138</v>
      </c>
      <c r="L27" s="68">
        <v>43138</v>
      </c>
      <c r="M27" s="31"/>
      <c r="N27" s="3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</row>
    <row r="28" spans="1:109" ht="36" customHeight="1" x14ac:dyDescent="0.25">
      <c r="A28" s="133">
        <f>A26+1</f>
        <v>511</v>
      </c>
      <c r="B28" s="88" t="s">
        <v>71</v>
      </c>
      <c r="C28" s="88">
        <v>901094951</v>
      </c>
      <c r="D28" s="89">
        <v>43095</v>
      </c>
      <c r="E28" s="88" t="s">
        <v>72</v>
      </c>
      <c r="F28" s="88">
        <v>199917</v>
      </c>
      <c r="G28" s="98">
        <v>424917</v>
      </c>
      <c r="H28" s="118">
        <v>0</v>
      </c>
      <c r="I28" s="175">
        <v>8</v>
      </c>
      <c r="J28" s="120">
        <v>173986845</v>
      </c>
      <c r="K28" s="68">
        <v>43138</v>
      </c>
      <c r="L28" s="291">
        <v>43138</v>
      </c>
      <c r="M28" s="31"/>
      <c r="N28" s="3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</row>
    <row r="29" spans="1:109" ht="23.25" customHeight="1" x14ac:dyDescent="0.25">
      <c r="A29" s="133">
        <f>A28+1</f>
        <v>512</v>
      </c>
      <c r="B29" s="88" t="s">
        <v>29</v>
      </c>
      <c r="C29" s="88">
        <v>800212545</v>
      </c>
      <c r="D29" s="89">
        <v>43095</v>
      </c>
      <c r="E29" s="88" t="s">
        <v>30</v>
      </c>
      <c r="F29" s="88">
        <v>192117</v>
      </c>
      <c r="G29" s="98">
        <v>425017</v>
      </c>
      <c r="H29" s="111">
        <v>1830479</v>
      </c>
      <c r="I29" s="114">
        <v>168208</v>
      </c>
      <c r="J29" s="140">
        <v>245941931</v>
      </c>
      <c r="K29" s="68">
        <v>43138</v>
      </c>
      <c r="L29" s="291">
        <v>43138</v>
      </c>
      <c r="M29" s="31"/>
      <c r="N29" s="3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</row>
    <row r="30" spans="1:109" ht="23.25" customHeight="1" x14ac:dyDescent="0.25">
      <c r="A30" s="133">
        <f t="shared" ref="A30:A32" si="1">A29+1</f>
        <v>513</v>
      </c>
      <c r="B30" s="74" t="s">
        <v>147</v>
      </c>
      <c r="C30" s="88">
        <v>890900082</v>
      </c>
      <c r="D30" s="89">
        <v>43095</v>
      </c>
      <c r="E30" s="75" t="s">
        <v>115</v>
      </c>
      <c r="F30" s="103">
        <v>316917</v>
      </c>
      <c r="G30" s="98">
        <v>425317</v>
      </c>
      <c r="H30" s="195">
        <f>39277311+39277311</f>
        <v>78554622</v>
      </c>
      <c r="I30" s="196" t="s">
        <v>148</v>
      </c>
      <c r="J30" s="77">
        <v>492000000</v>
      </c>
      <c r="K30" s="68">
        <v>43138</v>
      </c>
      <c r="L30" s="197">
        <v>43138</v>
      </c>
      <c r="M30" s="31"/>
      <c r="N30" s="3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</row>
    <row r="31" spans="1:109" ht="40.5" customHeight="1" x14ac:dyDescent="0.25">
      <c r="A31" s="133">
        <f t="shared" si="1"/>
        <v>514</v>
      </c>
      <c r="B31" s="101" t="s">
        <v>66</v>
      </c>
      <c r="C31" s="88">
        <v>860012336</v>
      </c>
      <c r="D31" s="89">
        <v>43096</v>
      </c>
      <c r="E31" s="101" t="s">
        <v>67</v>
      </c>
      <c r="F31" s="102">
        <v>188717</v>
      </c>
      <c r="G31" s="98">
        <v>426117</v>
      </c>
      <c r="H31" s="118">
        <v>13737000</v>
      </c>
      <c r="I31" s="175">
        <v>10175699</v>
      </c>
      <c r="J31" s="109">
        <v>86037000</v>
      </c>
      <c r="K31" s="68">
        <v>43138</v>
      </c>
      <c r="L31" s="197">
        <v>43138</v>
      </c>
      <c r="M31" s="31"/>
      <c r="N31" s="31"/>
    </row>
    <row r="32" spans="1:109" ht="31.5" customHeight="1" x14ac:dyDescent="0.25">
      <c r="A32" s="276">
        <f t="shared" si="1"/>
        <v>515</v>
      </c>
      <c r="B32" s="86" t="s">
        <v>149</v>
      </c>
      <c r="C32" s="88">
        <v>891410137</v>
      </c>
      <c r="D32" s="288">
        <v>43096</v>
      </c>
      <c r="E32" s="138" t="s">
        <v>58</v>
      </c>
      <c r="F32" s="142">
        <v>310717</v>
      </c>
      <c r="G32" s="88" t="s">
        <v>150</v>
      </c>
      <c r="H32" s="88"/>
      <c r="I32" s="88" t="s">
        <v>151</v>
      </c>
      <c r="J32" s="183">
        <v>2239999998.9200001</v>
      </c>
      <c r="K32" s="68">
        <v>43138</v>
      </c>
      <c r="L32" s="291">
        <v>43138</v>
      </c>
      <c r="M32" s="31"/>
      <c r="N32" s="31"/>
    </row>
    <row r="33" spans="1:14" ht="23.25" customHeight="1" x14ac:dyDescent="0.25">
      <c r="A33" s="277"/>
      <c r="B33" s="86" t="s">
        <v>152</v>
      </c>
      <c r="C33" s="88">
        <v>891410137</v>
      </c>
      <c r="D33" s="288"/>
      <c r="E33" s="138" t="s">
        <v>58</v>
      </c>
      <c r="F33" s="142">
        <v>330217</v>
      </c>
      <c r="G33" s="88" t="s">
        <v>153</v>
      </c>
      <c r="H33" s="111"/>
      <c r="I33" s="175" t="s">
        <v>154</v>
      </c>
      <c r="J33" s="183">
        <v>314999999.81999999</v>
      </c>
      <c r="K33" s="68">
        <v>43138</v>
      </c>
      <c r="L33" s="291">
        <v>43138</v>
      </c>
      <c r="M33" s="31"/>
      <c r="N33" s="31"/>
    </row>
    <row r="34" spans="1:14" ht="23.25" customHeight="1" x14ac:dyDescent="0.25">
      <c r="A34" s="133">
        <f t="shared" ref="A34" si="2">A32+1</f>
        <v>516</v>
      </c>
      <c r="B34" s="94" t="s">
        <v>94</v>
      </c>
      <c r="C34" s="126">
        <v>800242738</v>
      </c>
      <c r="D34" s="89">
        <v>43096</v>
      </c>
      <c r="E34" s="141" t="s">
        <v>95</v>
      </c>
      <c r="F34" s="139">
        <v>301217</v>
      </c>
      <c r="G34" s="135">
        <v>426217</v>
      </c>
      <c r="H34" s="136">
        <v>1951932.72</v>
      </c>
      <c r="I34" s="198">
        <v>16640</v>
      </c>
      <c r="J34" s="199">
        <f>78007160.85+8384368.88+6211990.08+2447406.95</f>
        <v>95050926.75999999</v>
      </c>
      <c r="K34" s="68">
        <v>43138</v>
      </c>
      <c r="L34" s="68">
        <v>43138</v>
      </c>
      <c r="M34" s="31"/>
      <c r="N34" s="31"/>
    </row>
    <row r="35" spans="1:14" ht="23.25" customHeight="1" x14ac:dyDescent="0.25">
      <c r="A35" s="133">
        <f>A34+1</f>
        <v>517</v>
      </c>
      <c r="B35" s="83" t="s">
        <v>155</v>
      </c>
      <c r="C35" s="88">
        <v>900327235</v>
      </c>
      <c r="D35" s="89">
        <v>43096</v>
      </c>
      <c r="E35" s="84" t="s">
        <v>156</v>
      </c>
      <c r="F35" s="103">
        <v>316817</v>
      </c>
      <c r="G35" s="88">
        <v>426417</v>
      </c>
      <c r="H35" s="140">
        <v>56223921.439999998</v>
      </c>
      <c r="I35" s="200">
        <v>56</v>
      </c>
      <c r="J35" s="201">
        <v>352139297.44</v>
      </c>
      <c r="K35" s="68">
        <v>43138</v>
      </c>
      <c r="L35" s="68">
        <v>43138</v>
      </c>
      <c r="M35" s="31"/>
      <c r="N35" s="31"/>
    </row>
    <row r="36" spans="1:14" ht="23.25" customHeight="1" x14ac:dyDescent="0.25">
      <c r="A36" s="133">
        <f t="shared" ref="A36:A47" si="3">A35+1</f>
        <v>518</v>
      </c>
      <c r="B36" s="134" t="s">
        <v>96</v>
      </c>
      <c r="C36" s="88">
        <v>800203513</v>
      </c>
      <c r="D36" s="105">
        <v>43096</v>
      </c>
      <c r="E36" s="85" t="s">
        <v>97</v>
      </c>
      <c r="F36" s="108">
        <v>306517</v>
      </c>
      <c r="G36" s="135">
        <v>426717</v>
      </c>
      <c r="H36" s="136">
        <v>0</v>
      </c>
      <c r="I36" s="137">
        <v>331</v>
      </c>
      <c r="J36" s="202">
        <v>212077400</v>
      </c>
      <c r="K36" s="68">
        <v>43143</v>
      </c>
      <c r="L36" s="68">
        <v>43143</v>
      </c>
      <c r="M36" s="31"/>
      <c r="N36" s="31"/>
    </row>
    <row r="37" spans="1:14" ht="23.25" customHeight="1" x14ac:dyDescent="0.25">
      <c r="A37" s="133">
        <f t="shared" si="3"/>
        <v>519</v>
      </c>
      <c r="B37" s="86" t="s">
        <v>157</v>
      </c>
      <c r="C37" s="88">
        <v>900400783</v>
      </c>
      <c r="D37" s="105">
        <v>43097</v>
      </c>
      <c r="E37" s="46" t="s">
        <v>158</v>
      </c>
      <c r="F37" s="47">
        <v>286817</v>
      </c>
      <c r="G37" s="88">
        <v>427317</v>
      </c>
      <c r="H37" s="140">
        <v>116208228.98999999</v>
      </c>
      <c r="I37" s="200">
        <v>841</v>
      </c>
      <c r="J37" s="77">
        <v>727830486.83000004</v>
      </c>
      <c r="K37" s="68">
        <v>43143</v>
      </c>
      <c r="L37" s="68">
        <v>43143</v>
      </c>
      <c r="M37" s="31"/>
      <c r="N37" s="31"/>
    </row>
    <row r="38" spans="1:14" ht="23.25" customHeight="1" x14ac:dyDescent="0.25">
      <c r="A38" s="133">
        <f t="shared" si="3"/>
        <v>520</v>
      </c>
      <c r="B38" s="99" t="s">
        <v>47</v>
      </c>
      <c r="C38" s="99">
        <v>860020227</v>
      </c>
      <c r="D38" s="89">
        <v>43097</v>
      </c>
      <c r="E38" s="88" t="s">
        <v>43</v>
      </c>
      <c r="F38" s="99">
        <v>259417</v>
      </c>
      <c r="G38" s="98">
        <v>427417</v>
      </c>
      <c r="H38" s="118">
        <v>22285.88</v>
      </c>
      <c r="I38" s="114">
        <v>15245</v>
      </c>
      <c r="J38" s="112">
        <v>14097580</v>
      </c>
      <c r="K38" s="68">
        <v>43143</v>
      </c>
      <c r="L38" s="68">
        <v>43143</v>
      </c>
      <c r="M38" s="31"/>
      <c r="N38" s="31"/>
    </row>
    <row r="39" spans="1:14" ht="23.25" customHeight="1" x14ac:dyDescent="0.25">
      <c r="A39" s="133">
        <f t="shared" si="3"/>
        <v>521</v>
      </c>
      <c r="B39" s="203" t="s">
        <v>98</v>
      </c>
      <c r="C39" s="88">
        <v>830141859</v>
      </c>
      <c r="D39" s="105">
        <v>43097</v>
      </c>
      <c r="E39" s="85" t="s">
        <v>99</v>
      </c>
      <c r="F39" s="108">
        <v>253417</v>
      </c>
      <c r="G39" s="135">
        <v>427617</v>
      </c>
      <c r="H39" s="136">
        <v>971607.71</v>
      </c>
      <c r="I39" s="137" t="s">
        <v>100</v>
      </c>
      <c r="J39" s="202">
        <f>104433010+104433010</f>
        <v>208866020</v>
      </c>
      <c r="K39" s="68">
        <v>43143</v>
      </c>
      <c r="L39" s="68">
        <v>43143</v>
      </c>
      <c r="M39" s="31"/>
      <c r="N39" s="31"/>
    </row>
    <row r="40" spans="1:14" ht="23.25" customHeight="1" x14ac:dyDescent="0.25">
      <c r="A40" s="133">
        <f t="shared" si="3"/>
        <v>522</v>
      </c>
      <c r="B40" s="134" t="s">
        <v>159</v>
      </c>
      <c r="C40" s="96">
        <v>830080498</v>
      </c>
      <c r="D40" s="105">
        <v>43097</v>
      </c>
      <c r="E40" s="85" t="s">
        <v>160</v>
      </c>
      <c r="F40" s="103">
        <v>321317</v>
      </c>
      <c r="G40" s="88">
        <v>428117</v>
      </c>
      <c r="H40" s="136">
        <v>2977281.13</v>
      </c>
      <c r="I40" s="200">
        <v>13944</v>
      </c>
      <c r="J40" s="202">
        <v>18647181.800000001</v>
      </c>
      <c r="K40" s="68">
        <v>43143</v>
      </c>
      <c r="L40" s="68">
        <v>43143</v>
      </c>
      <c r="M40" s="31"/>
      <c r="N40" s="31"/>
    </row>
    <row r="41" spans="1:14" ht="23.25" customHeight="1" x14ac:dyDescent="0.25">
      <c r="A41" s="133">
        <f t="shared" si="3"/>
        <v>523</v>
      </c>
      <c r="B41" s="94" t="s">
        <v>161</v>
      </c>
      <c r="C41" s="88">
        <v>890900943</v>
      </c>
      <c r="D41" s="105">
        <v>43098</v>
      </c>
      <c r="E41" s="126" t="s">
        <v>57</v>
      </c>
      <c r="F41" s="144">
        <v>306717</v>
      </c>
      <c r="G41" s="204" t="s">
        <v>162</v>
      </c>
      <c r="H41" s="136"/>
      <c r="I41" s="137" t="s">
        <v>163</v>
      </c>
      <c r="J41" s="183">
        <v>1231059588</v>
      </c>
      <c r="K41" s="68">
        <v>43143</v>
      </c>
      <c r="L41" s="68">
        <v>43143</v>
      </c>
      <c r="M41" s="31"/>
      <c r="N41" s="31"/>
    </row>
    <row r="42" spans="1:14" ht="23.25" customHeight="1" x14ac:dyDescent="0.25">
      <c r="A42" s="133">
        <f t="shared" si="3"/>
        <v>524</v>
      </c>
      <c r="B42" s="99" t="s">
        <v>64</v>
      </c>
      <c r="C42" s="99">
        <v>900062917</v>
      </c>
      <c r="D42" s="89">
        <v>43098</v>
      </c>
      <c r="E42" s="88" t="s">
        <v>65</v>
      </c>
      <c r="F42" s="99">
        <v>189517</v>
      </c>
      <c r="G42" s="98">
        <v>429817</v>
      </c>
      <c r="H42" s="118">
        <v>0</v>
      </c>
      <c r="I42" s="114">
        <v>38946</v>
      </c>
      <c r="J42" s="112">
        <v>24691992</v>
      </c>
      <c r="K42" s="68">
        <v>43143</v>
      </c>
      <c r="L42" s="68">
        <v>43143</v>
      </c>
      <c r="M42" s="31"/>
      <c r="N42" s="31"/>
    </row>
    <row r="43" spans="1:14" ht="23.25" customHeight="1" x14ac:dyDescent="0.25">
      <c r="A43" s="133">
        <f t="shared" si="3"/>
        <v>525</v>
      </c>
      <c r="B43" s="74" t="s">
        <v>101</v>
      </c>
      <c r="C43" s="88">
        <v>830096688</v>
      </c>
      <c r="D43" s="129">
        <v>43098</v>
      </c>
      <c r="E43" s="75" t="s">
        <v>102</v>
      </c>
      <c r="F43" s="82">
        <v>297417</v>
      </c>
      <c r="G43" s="88">
        <v>428817</v>
      </c>
      <c r="H43" s="111"/>
      <c r="I43" s="175">
        <v>6681</v>
      </c>
      <c r="J43" s="77">
        <v>2851878.4</v>
      </c>
      <c r="K43" s="68">
        <v>43144</v>
      </c>
      <c r="L43" s="68">
        <v>43144</v>
      </c>
    </row>
    <row r="44" spans="1:14" ht="23.25" customHeight="1" x14ac:dyDescent="0.25">
      <c r="A44" s="133">
        <f t="shared" si="3"/>
        <v>526</v>
      </c>
      <c r="B44" s="94" t="s">
        <v>164</v>
      </c>
      <c r="C44" s="88">
        <v>890301886</v>
      </c>
      <c r="D44" s="129">
        <v>43098</v>
      </c>
      <c r="E44" s="138" t="s">
        <v>165</v>
      </c>
      <c r="F44" s="47">
        <v>322317</v>
      </c>
      <c r="G44" s="88" t="s">
        <v>166</v>
      </c>
      <c r="H44" s="111"/>
      <c r="I44" s="175" t="s">
        <v>167</v>
      </c>
      <c r="J44" s="183">
        <v>691125654</v>
      </c>
      <c r="K44" s="68">
        <v>43144</v>
      </c>
      <c r="L44" s="68">
        <v>43144</v>
      </c>
    </row>
    <row r="45" spans="1:14" ht="23.25" customHeight="1" x14ac:dyDescent="0.25">
      <c r="A45" s="133">
        <f t="shared" si="3"/>
        <v>527</v>
      </c>
      <c r="B45" s="106" t="s">
        <v>168</v>
      </c>
      <c r="C45" s="88">
        <v>830001113</v>
      </c>
      <c r="D45" s="129">
        <v>43098</v>
      </c>
      <c r="E45" s="126" t="s">
        <v>104</v>
      </c>
      <c r="F45" s="103">
        <v>258617</v>
      </c>
      <c r="G45" s="88">
        <v>429217</v>
      </c>
      <c r="H45" s="111">
        <v>170537177</v>
      </c>
      <c r="I45" s="175">
        <v>89403</v>
      </c>
      <c r="J45" s="77">
        <v>1068101264</v>
      </c>
      <c r="K45" s="68">
        <v>43144</v>
      </c>
      <c r="L45" s="68">
        <v>43144</v>
      </c>
    </row>
    <row r="46" spans="1:14" ht="23.25" customHeight="1" x14ac:dyDescent="0.25">
      <c r="A46" s="133">
        <f t="shared" si="3"/>
        <v>528</v>
      </c>
      <c r="B46" s="101" t="s">
        <v>103</v>
      </c>
      <c r="C46" s="88">
        <v>830001113</v>
      </c>
      <c r="D46" s="129">
        <v>43098</v>
      </c>
      <c r="E46" s="101" t="s">
        <v>104</v>
      </c>
      <c r="F46" s="82">
        <v>192817</v>
      </c>
      <c r="G46" s="90">
        <v>429317</v>
      </c>
      <c r="H46" s="205"/>
      <c r="I46" s="206" t="s">
        <v>105</v>
      </c>
      <c r="J46" s="77">
        <v>3800000000</v>
      </c>
      <c r="K46" s="68">
        <v>43144</v>
      </c>
      <c r="L46" s="68">
        <v>43144</v>
      </c>
    </row>
    <row r="47" spans="1:14" ht="23.25" customHeight="1" x14ac:dyDescent="0.25">
      <c r="A47" s="276">
        <f t="shared" si="3"/>
        <v>529</v>
      </c>
      <c r="B47" s="88" t="s">
        <v>169</v>
      </c>
      <c r="C47" s="88">
        <v>860024301</v>
      </c>
      <c r="D47" s="286">
        <v>43098</v>
      </c>
      <c r="E47" s="104" t="s">
        <v>170</v>
      </c>
      <c r="F47" s="88">
        <v>187717</v>
      </c>
      <c r="G47" s="88">
        <v>429617</v>
      </c>
      <c r="H47" s="122">
        <v>0</v>
      </c>
      <c r="I47" s="287" t="s">
        <v>171</v>
      </c>
      <c r="J47" s="116">
        <f>2134304163+909055476</f>
        <v>3043359639</v>
      </c>
      <c r="K47" s="68">
        <v>43146</v>
      </c>
      <c r="L47" s="68">
        <v>43146</v>
      </c>
    </row>
    <row r="48" spans="1:14" ht="23.25" customHeight="1" x14ac:dyDescent="0.25">
      <c r="A48" s="277"/>
      <c r="B48" s="101" t="s">
        <v>172</v>
      </c>
      <c r="C48" s="88">
        <v>860024301</v>
      </c>
      <c r="D48" s="286"/>
      <c r="E48" s="101" t="s">
        <v>170</v>
      </c>
      <c r="F48" s="102">
        <v>293617</v>
      </c>
      <c r="G48" s="88">
        <v>429717</v>
      </c>
      <c r="H48" s="111">
        <v>0</v>
      </c>
      <c r="I48" s="287"/>
      <c r="J48" s="77">
        <v>189230008</v>
      </c>
      <c r="K48" s="68">
        <v>43146</v>
      </c>
      <c r="L48" s="68">
        <v>43146</v>
      </c>
    </row>
    <row r="49" spans="1:12" ht="23.25" customHeight="1" x14ac:dyDescent="0.25">
      <c r="A49" s="133">
        <f>A47+1</f>
        <v>530</v>
      </c>
      <c r="B49" s="143" t="s">
        <v>173</v>
      </c>
      <c r="C49" s="88">
        <v>860025792</v>
      </c>
      <c r="D49" s="129">
        <v>43098</v>
      </c>
      <c r="E49" s="126" t="s">
        <v>90</v>
      </c>
      <c r="F49" s="47">
        <v>288117</v>
      </c>
      <c r="G49" s="88" t="s">
        <v>174</v>
      </c>
      <c r="H49" s="111">
        <v>0</v>
      </c>
      <c r="I49" s="206" t="s">
        <v>175</v>
      </c>
      <c r="J49" s="183">
        <v>2758340000</v>
      </c>
      <c r="K49" s="68">
        <v>43146</v>
      </c>
      <c r="L49" s="68">
        <v>43146</v>
      </c>
    </row>
    <row r="50" spans="1:12" ht="23.25" customHeight="1" x14ac:dyDescent="0.25">
      <c r="A50" s="133">
        <f>A49+1</f>
        <v>531</v>
      </c>
      <c r="B50" s="207" t="s">
        <v>176</v>
      </c>
      <c r="C50" s="88">
        <v>900921304</v>
      </c>
      <c r="D50" s="129">
        <v>43098</v>
      </c>
      <c r="E50" s="87" t="s">
        <v>177</v>
      </c>
      <c r="F50" s="47">
        <v>287817</v>
      </c>
      <c r="G50" s="88" t="s">
        <v>178</v>
      </c>
      <c r="H50" s="111"/>
      <c r="I50" s="175"/>
      <c r="J50" s="183">
        <v>1983732027</v>
      </c>
      <c r="K50" s="68">
        <v>43146</v>
      </c>
      <c r="L50" s="68">
        <v>43146</v>
      </c>
    </row>
    <row r="51" spans="1:12" ht="23.25" customHeight="1" x14ac:dyDescent="0.25">
      <c r="A51" s="133">
        <f t="shared" ref="A51:A53" si="4">A50+1</f>
        <v>532</v>
      </c>
      <c r="B51" s="131" t="s">
        <v>78</v>
      </c>
      <c r="C51" s="107">
        <v>901121553</v>
      </c>
      <c r="D51" s="129">
        <v>43098</v>
      </c>
      <c r="E51" s="107" t="s">
        <v>79</v>
      </c>
      <c r="F51" s="103">
        <v>293017</v>
      </c>
      <c r="G51" s="88">
        <v>430517</v>
      </c>
      <c r="H51" s="111">
        <v>146295731.38999999</v>
      </c>
      <c r="I51" s="121" t="s">
        <v>179</v>
      </c>
      <c r="J51" s="112">
        <f>916273265+0.02</f>
        <v>916273265.01999998</v>
      </c>
      <c r="K51" s="68">
        <v>43146</v>
      </c>
      <c r="L51" s="68">
        <v>43146</v>
      </c>
    </row>
    <row r="52" spans="1:12" ht="23.25" customHeight="1" x14ac:dyDescent="0.25">
      <c r="A52" s="133">
        <f t="shared" si="4"/>
        <v>533</v>
      </c>
      <c r="B52" s="101" t="s">
        <v>66</v>
      </c>
      <c r="C52" s="88">
        <v>860012336</v>
      </c>
      <c r="D52" s="129">
        <v>43098</v>
      </c>
      <c r="E52" s="101" t="s">
        <v>67</v>
      </c>
      <c r="F52" s="102">
        <v>188717</v>
      </c>
      <c r="G52" s="98">
        <v>430617</v>
      </c>
      <c r="H52" s="118">
        <v>13737000</v>
      </c>
      <c r="I52" s="175">
        <v>10175759</v>
      </c>
      <c r="J52" s="109">
        <v>86037000</v>
      </c>
      <c r="K52" s="68">
        <v>43146</v>
      </c>
      <c r="L52" s="68">
        <v>43146</v>
      </c>
    </row>
    <row r="53" spans="1:12" ht="23.25" customHeight="1" x14ac:dyDescent="0.25">
      <c r="A53" s="276">
        <f t="shared" si="4"/>
        <v>534</v>
      </c>
      <c r="B53" s="86" t="s">
        <v>180</v>
      </c>
      <c r="C53" s="88">
        <v>860001307</v>
      </c>
      <c r="D53" s="79">
        <v>43099</v>
      </c>
      <c r="E53" s="208" t="s">
        <v>181</v>
      </c>
      <c r="F53" s="144">
        <v>287517</v>
      </c>
      <c r="G53" s="88" t="s">
        <v>182</v>
      </c>
      <c r="H53" s="111"/>
      <c r="I53" s="125" t="s">
        <v>183</v>
      </c>
      <c r="J53" s="209">
        <v>3658132688</v>
      </c>
      <c r="K53" s="68">
        <v>43146</v>
      </c>
      <c r="L53" s="68">
        <v>43146</v>
      </c>
    </row>
    <row r="54" spans="1:12" ht="23.25" customHeight="1" x14ac:dyDescent="0.25">
      <c r="A54" s="277"/>
      <c r="B54" s="86" t="s">
        <v>184</v>
      </c>
      <c r="C54" s="88">
        <v>860001307</v>
      </c>
      <c r="D54" s="79">
        <v>43099</v>
      </c>
      <c r="E54" s="87" t="s">
        <v>181</v>
      </c>
      <c r="F54" s="144">
        <v>310517</v>
      </c>
      <c r="G54" s="88" t="s">
        <v>185</v>
      </c>
      <c r="H54" s="111"/>
      <c r="I54" s="125" t="s">
        <v>186</v>
      </c>
      <c r="J54" s="209">
        <v>1776807305.5999999</v>
      </c>
      <c r="K54" s="68">
        <v>43146</v>
      </c>
      <c r="L54" s="68">
        <v>43146</v>
      </c>
    </row>
    <row r="55" spans="1:12" ht="23.25" customHeight="1" x14ac:dyDescent="0.25">
      <c r="A55" s="276">
        <f>A53+1</f>
        <v>535</v>
      </c>
      <c r="B55" s="101" t="s">
        <v>98</v>
      </c>
      <c r="C55" s="88">
        <v>830141859</v>
      </c>
      <c r="D55" s="89">
        <v>43097</v>
      </c>
      <c r="E55" s="75" t="s">
        <v>99</v>
      </c>
      <c r="F55" s="82">
        <v>253417</v>
      </c>
      <c r="G55" s="88">
        <v>431017</v>
      </c>
      <c r="H55" s="111">
        <v>971607.72</v>
      </c>
      <c r="I55" s="175">
        <v>258</v>
      </c>
      <c r="J55" s="77">
        <v>104433010</v>
      </c>
      <c r="K55" s="68">
        <v>43146</v>
      </c>
      <c r="L55" s="68">
        <v>43146</v>
      </c>
    </row>
    <row r="56" spans="1:12" ht="23.25" customHeight="1" x14ac:dyDescent="0.25">
      <c r="A56" s="277"/>
      <c r="B56" s="101" t="s">
        <v>187</v>
      </c>
      <c r="C56" s="88">
        <v>830141859</v>
      </c>
      <c r="D56" s="89">
        <v>43097</v>
      </c>
      <c r="E56" s="75" t="s">
        <v>99</v>
      </c>
      <c r="F56" s="82">
        <v>335717</v>
      </c>
      <c r="G56" s="88">
        <v>431317</v>
      </c>
      <c r="H56" s="111">
        <f>516350.4+1989143.08</f>
        <v>2505493.48</v>
      </c>
      <c r="I56" s="175" t="s">
        <v>188</v>
      </c>
      <c r="J56" s="77">
        <f>70087772+270000000</f>
        <v>340087772</v>
      </c>
      <c r="K56" s="68">
        <v>43146</v>
      </c>
      <c r="L56" s="68">
        <v>43146</v>
      </c>
    </row>
    <row r="57" spans="1:12" ht="23.25" customHeight="1" x14ac:dyDescent="0.25">
      <c r="A57" s="276">
        <f>A55+1</f>
        <v>536</v>
      </c>
      <c r="B57" s="86" t="s">
        <v>189</v>
      </c>
      <c r="C57" s="88">
        <v>800141397</v>
      </c>
      <c r="D57" s="79">
        <v>43099</v>
      </c>
      <c r="E57" s="46" t="s">
        <v>190</v>
      </c>
      <c r="F57" s="47">
        <v>115817</v>
      </c>
      <c r="G57" s="88">
        <v>431417</v>
      </c>
      <c r="H57" s="111">
        <v>0</v>
      </c>
      <c r="I57" s="210">
        <v>9201216900101</v>
      </c>
      <c r="J57" s="183">
        <v>2556397206</v>
      </c>
      <c r="K57" s="68">
        <v>43146</v>
      </c>
      <c r="L57" s="68">
        <v>43146</v>
      </c>
    </row>
    <row r="58" spans="1:12" ht="23.25" customHeight="1" x14ac:dyDescent="0.25">
      <c r="A58" s="277"/>
      <c r="B58" s="86" t="s">
        <v>191</v>
      </c>
      <c r="C58" s="88">
        <v>800141397</v>
      </c>
      <c r="D58" s="79">
        <v>43099</v>
      </c>
      <c r="E58" s="46" t="s">
        <v>190</v>
      </c>
      <c r="F58" s="88">
        <v>367417</v>
      </c>
      <c r="G58" s="88">
        <v>431517</v>
      </c>
      <c r="H58" s="88"/>
      <c r="I58" s="210">
        <v>9201216900101</v>
      </c>
      <c r="J58" s="183">
        <v>457253425</v>
      </c>
      <c r="K58" s="68">
        <v>43146</v>
      </c>
      <c r="L58" s="68">
        <v>43146</v>
      </c>
    </row>
    <row r="59" spans="1:12" ht="23.25" customHeight="1" x14ac:dyDescent="0.25">
      <c r="A59" s="133">
        <f>A57+1</f>
        <v>537</v>
      </c>
      <c r="B59" s="94" t="s">
        <v>192</v>
      </c>
      <c r="C59" s="88">
        <v>8909009431</v>
      </c>
      <c r="D59" s="79">
        <v>43099</v>
      </c>
      <c r="E59" s="126" t="s">
        <v>57</v>
      </c>
      <c r="F59" s="47">
        <v>367317</v>
      </c>
      <c r="G59" s="88">
        <v>431617</v>
      </c>
      <c r="H59" s="111">
        <v>3188032</v>
      </c>
      <c r="I59" s="175" t="s">
        <v>193</v>
      </c>
      <c r="J59" s="211">
        <f>20964650+350</f>
        <v>20965000</v>
      </c>
      <c r="K59" s="68">
        <v>43146</v>
      </c>
      <c r="L59" s="68">
        <v>43146</v>
      </c>
    </row>
    <row r="60" spans="1:12" ht="23.25" customHeight="1" x14ac:dyDescent="0.25">
      <c r="A60" s="133">
        <f t="shared" ref="A60:A65" si="5">A59+1</f>
        <v>538</v>
      </c>
      <c r="B60" s="94" t="s">
        <v>194</v>
      </c>
      <c r="C60" s="88">
        <v>860034604</v>
      </c>
      <c r="D60" s="79">
        <v>43099</v>
      </c>
      <c r="E60" s="126" t="s">
        <v>63</v>
      </c>
      <c r="F60" s="47">
        <v>313017</v>
      </c>
      <c r="G60" s="88" t="s">
        <v>195</v>
      </c>
      <c r="H60" s="111"/>
      <c r="I60" s="125" t="s">
        <v>196</v>
      </c>
      <c r="J60" s="209">
        <v>1923683866</v>
      </c>
      <c r="K60" s="68">
        <v>43146</v>
      </c>
      <c r="L60" s="68">
        <v>43146</v>
      </c>
    </row>
    <row r="61" spans="1:12" ht="23.25" customHeight="1" x14ac:dyDescent="0.25">
      <c r="A61" s="133">
        <f t="shared" si="5"/>
        <v>539</v>
      </c>
      <c r="B61" s="94" t="s">
        <v>197</v>
      </c>
      <c r="C61" s="88">
        <v>860001307</v>
      </c>
      <c r="D61" s="79">
        <v>43099</v>
      </c>
      <c r="E61" s="126" t="s">
        <v>181</v>
      </c>
      <c r="F61" s="47">
        <v>313117</v>
      </c>
      <c r="G61" s="88" t="s">
        <v>198</v>
      </c>
      <c r="H61" s="111"/>
      <c r="I61" s="125" t="s">
        <v>199</v>
      </c>
      <c r="J61" s="209">
        <v>1763992098</v>
      </c>
      <c r="K61" s="68">
        <v>43146</v>
      </c>
      <c r="L61" s="68">
        <v>43146</v>
      </c>
    </row>
    <row r="62" spans="1:12" ht="23.25" customHeight="1" x14ac:dyDescent="0.25">
      <c r="A62" s="176">
        <f t="shared" si="5"/>
        <v>540</v>
      </c>
      <c r="B62" s="86" t="s">
        <v>94</v>
      </c>
      <c r="C62" s="87">
        <v>800242738</v>
      </c>
      <c r="D62" s="89">
        <v>43100</v>
      </c>
      <c r="E62" s="87" t="s">
        <v>95</v>
      </c>
      <c r="F62" s="81">
        <v>301217</v>
      </c>
      <c r="G62" s="88">
        <v>434317</v>
      </c>
      <c r="H62" s="111">
        <v>1923565.05</v>
      </c>
      <c r="I62" s="200">
        <v>16665</v>
      </c>
      <c r="J62" s="183">
        <f>76470827.29+8384368.88+6211990.08+2447406.95</f>
        <v>93514593.200000003</v>
      </c>
      <c r="K62" s="68">
        <v>43146</v>
      </c>
      <c r="L62" s="68">
        <v>43146</v>
      </c>
    </row>
    <row r="63" spans="1:12" ht="23.25" customHeight="1" x14ac:dyDescent="0.25">
      <c r="A63" s="176">
        <f t="shared" si="5"/>
        <v>541</v>
      </c>
      <c r="B63" s="94" t="s">
        <v>200</v>
      </c>
      <c r="C63" s="88">
        <v>900370262</v>
      </c>
      <c r="D63" s="89">
        <v>43100</v>
      </c>
      <c r="E63" s="46" t="s">
        <v>201</v>
      </c>
      <c r="F63" s="47">
        <v>214017</v>
      </c>
      <c r="G63" s="88">
        <v>435017</v>
      </c>
      <c r="H63" s="111">
        <v>76336100.5</v>
      </c>
      <c r="I63" s="200">
        <v>730</v>
      </c>
      <c r="J63" s="183">
        <v>478105050.5</v>
      </c>
      <c r="K63" s="68">
        <v>43146</v>
      </c>
      <c r="L63" s="68">
        <v>43146</v>
      </c>
    </row>
    <row r="64" spans="1:12" ht="23.25" customHeight="1" x14ac:dyDescent="0.25">
      <c r="A64" s="176">
        <f t="shared" si="5"/>
        <v>542</v>
      </c>
      <c r="B64" s="94" t="s">
        <v>69</v>
      </c>
      <c r="C64" s="88">
        <v>830095213</v>
      </c>
      <c r="D64" s="89">
        <v>43100</v>
      </c>
      <c r="E64" s="115" t="s">
        <v>70</v>
      </c>
      <c r="F64" s="88">
        <v>237517</v>
      </c>
      <c r="G64" s="88">
        <v>435117</v>
      </c>
      <c r="H64" s="111">
        <v>0</v>
      </c>
      <c r="I64" s="175" t="s">
        <v>51</v>
      </c>
      <c r="J64" s="116">
        <v>414791445</v>
      </c>
      <c r="K64" s="68">
        <v>43146</v>
      </c>
      <c r="L64" s="68">
        <v>43146</v>
      </c>
    </row>
    <row r="65" spans="1:12" ht="36" customHeight="1" x14ac:dyDescent="0.25">
      <c r="A65" s="133">
        <f t="shared" si="5"/>
        <v>543</v>
      </c>
      <c r="B65" s="100" t="s">
        <v>73</v>
      </c>
      <c r="C65" s="99">
        <v>830001338</v>
      </c>
      <c r="D65" s="89">
        <v>43100</v>
      </c>
      <c r="E65" s="88" t="s">
        <v>74</v>
      </c>
      <c r="F65" s="99">
        <v>6017</v>
      </c>
      <c r="G65" s="90">
        <v>435617</v>
      </c>
      <c r="H65" s="111">
        <v>16137942.539999999</v>
      </c>
      <c r="I65" s="123" t="s">
        <v>202</v>
      </c>
      <c r="J65" s="183">
        <f>82254701.44+20288143.28</f>
        <v>102542844.72</v>
      </c>
      <c r="K65" s="68">
        <v>43146</v>
      </c>
      <c r="L65" s="68">
        <v>43146</v>
      </c>
    </row>
  </sheetData>
  <mergeCells count="16">
    <mergeCell ref="A1:K1"/>
    <mergeCell ref="A2:K2"/>
    <mergeCell ref="A3:K3"/>
    <mergeCell ref="A5:K5"/>
    <mergeCell ref="A7:K7"/>
    <mergeCell ref="A8:H8"/>
    <mergeCell ref="A26:A27"/>
    <mergeCell ref="D26:D27"/>
    <mergeCell ref="A32:A33"/>
    <mergeCell ref="D32:D33"/>
    <mergeCell ref="A57:A58"/>
    <mergeCell ref="A47:A48"/>
    <mergeCell ref="D47:D48"/>
    <mergeCell ref="I47:I48"/>
    <mergeCell ref="A53:A54"/>
    <mergeCell ref="A55:A5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2"/>
  <sheetViews>
    <sheetView tabSelected="1" zoomScale="70" zoomScaleNormal="70" workbookViewId="0">
      <pane ySplit="10" topLeftCell="A11" activePane="bottomLeft" state="frozen"/>
      <selection activeCell="A6" sqref="A6"/>
      <selection pane="bottomLeft" activeCell="K23" sqref="K23"/>
    </sheetView>
  </sheetViews>
  <sheetFormatPr baseColWidth="10" defaultRowHeight="23.25" customHeight="1" x14ac:dyDescent="0.25"/>
  <cols>
    <col min="1" max="1" width="9.5703125" style="25" customWidth="1"/>
    <col min="2" max="2" width="25.425781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26.85546875" style="23" customWidth="1"/>
    <col min="10" max="10" width="27.140625" style="17" customWidth="1"/>
    <col min="11" max="11" width="23.28515625" customWidth="1"/>
    <col min="12" max="12" width="28.140625" hidden="1" customWidth="1"/>
    <col min="13" max="13" width="29.140625" style="10" hidden="1" customWidth="1"/>
    <col min="14" max="14" width="34.140625" style="10" customWidth="1"/>
    <col min="15" max="15" width="43.28515625" style="10" customWidth="1"/>
    <col min="16" max="16" width="32" style="10" customWidth="1"/>
    <col min="17" max="17" width="40.5703125" style="10" customWidth="1"/>
    <col min="18" max="18" width="34.42578125" style="10" customWidth="1"/>
    <col min="19" max="19" width="34" style="10" customWidth="1"/>
    <col min="20" max="20" width="44.28515625" style="10" customWidth="1"/>
    <col min="21" max="21" width="33.5703125" style="10" customWidth="1"/>
    <col min="22" max="110" width="11.42578125" style="10"/>
  </cols>
  <sheetData>
    <row r="1" spans="1:110" ht="23.25" customHeight="1" x14ac:dyDescent="0.25">
      <c r="A1" s="274" t="s">
        <v>11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18" t="s">
        <v>14</v>
      </c>
    </row>
    <row r="2" spans="1:110" ht="23.25" customHeight="1" x14ac:dyDescent="0.25">
      <c r="A2" s="274" t="s">
        <v>12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6"/>
    </row>
    <row r="3" spans="1:110" ht="23.25" customHeight="1" x14ac:dyDescent="0.25">
      <c r="A3" s="274" t="s">
        <v>13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6"/>
    </row>
    <row r="4" spans="1:110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6"/>
    </row>
    <row r="5" spans="1:110" ht="23.25" customHeight="1" x14ac:dyDescent="0.25">
      <c r="A5" s="274" t="s">
        <v>68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6"/>
    </row>
    <row r="6" spans="1:110" ht="23.25" customHeight="1" x14ac:dyDescent="0.25">
      <c r="A6" s="10"/>
      <c r="H6"/>
      <c r="I6"/>
      <c r="J6"/>
      <c r="L6" t="s">
        <v>15</v>
      </c>
    </row>
    <row r="7" spans="1:110" ht="23.25" customHeight="1" x14ac:dyDescent="0.25">
      <c r="A7" s="275" t="s">
        <v>24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t="s">
        <v>16</v>
      </c>
    </row>
    <row r="8" spans="1:110" ht="23.25" customHeight="1" x14ac:dyDescent="0.25">
      <c r="A8" s="274" t="s">
        <v>17</v>
      </c>
      <c r="B8" s="274"/>
      <c r="C8" s="274"/>
      <c r="D8" s="274"/>
      <c r="E8" s="274"/>
      <c r="F8" s="274"/>
      <c r="G8" s="274"/>
      <c r="H8" s="274"/>
      <c r="I8" s="27"/>
      <c r="J8" s="28"/>
      <c r="K8" s="10"/>
      <c r="L8" t="s">
        <v>18</v>
      </c>
    </row>
    <row r="9" spans="1:110" ht="23.25" customHeight="1" x14ac:dyDescent="0.25">
      <c r="G9" s="20" t="s">
        <v>19</v>
      </c>
      <c r="H9" s="19">
        <f>10399521*0.16</f>
        <v>1663923.36</v>
      </c>
      <c r="I9" s="28"/>
      <c r="J9" s="29" t="s">
        <v>23</v>
      </c>
      <c r="K9" s="24"/>
      <c r="L9" t="s">
        <v>20</v>
      </c>
    </row>
    <row r="10" spans="1:110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</row>
    <row r="11" spans="1:110" ht="23.25" customHeight="1" x14ac:dyDescent="0.25">
      <c r="A11" s="69">
        <v>174</v>
      </c>
      <c r="B11" s="166" t="s">
        <v>61</v>
      </c>
      <c r="C11" s="53" t="s">
        <v>26</v>
      </c>
      <c r="D11" s="52">
        <v>43095</v>
      </c>
      <c r="E11" s="154" t="s">
        <v>27</v>
      </c>
      <c r="F11" s="65">
        <v>63117</v>
      </c>
      <c r="G11" s="59">
        <v>423817</v>
      </c>
      <c r="H11" s="38">
        <v>2554505.87</v>
      </c>
      <c r="I11" s="60">
        <v>25</v>
      </c>
      <c r="J11" s="45">
        <v>344051608.16000003</v>
      </c>
      <c r="K11" s="71">
        <v>43146</v>
      </c>
      <c r="L11" s="71">
        <v>43146</v>
      </c>
      <c r="M11" s="2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69">
        <f t="shared" ref="A12:A22" si="0">A11+1</f>
        <v>175</v>
      </c>
      <c r="B12" s="32" t="s">
        <v>62</v>
      </c>
      <c r="C12" s="53">
        <v>901017671</v>
      </c>
      <c r="D12" s="52">
        <v>43095</v>
      </c>
      <c r="E12" s="41" t="s">
        <v>28</v>
      </c>
      <c r="F12" s="169">
        <v>45517</v>
      </c>
      <c r="G12" s="59">
        <v>424117</v>
      </c>
      <c r="H12" s="39">
        <v>2485909.0299999998</v>
      </c>
      <c r="I12" s="60">
        <v>12</v>
      </c>
      <c r="J12" s="38">
        <v>15569640.779999999</v>
      </c>
      <c r="K12" s="71">
        <v>43117</v>
      </c>
      <c r="L12" s="71">
        <v>43117</v>
      </c>
      <c r="M12" s="9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69">
        <f t="shared" si="0"/>
        <v>176</v>
      </c>
      <c r="B13" s="212" t="s">
        <v>203</v>
      </c>
      <c r="C13" s="53">
        <v>901085110</v>
      </c>
      <c r="D13" s="52">
        <v>43097</v>
      </c>
      <c r="E13" s="170" t="s">
        <v>204</v>
      </c>
      <c r="F13" s="157">
        <v>159317</v>
      </c>
      <c r="G13" s="59">
        <v>427217</v>
      </c>
      <c r="H13" s="39">
        <v>0</v>
      </c>
      <c r="I13" s="60">
        <v>2</v>
      </c>
      <c r="J13" s="172">
        <v>141394055.15000001</v>
      </c>
      <c r="K13" s="71">
        <v>43146</v>
      </c>
      <c r="L13" s="71">
        <v>43146</v>
      </c>
    </row>
    <row r="14" spans="1:110" ht="23.25" customHeight="1" x14ac:dyDescent="0.25">
      <c r="A14" s="276">
        <f t="shared" si="0"/>
        <v>177</v>
      </c>
      <c r="B14" s="32" t="s">
        <v>106</v>
      </c>
      <c r="C14" s="53">
        <v>901022873</v>
      </c>
      <c r="D14" s="52">
        <v>43097</v>
      </c>
      <c r="E14" s="289" t="s">
        <v>107</v>
      </c>
      <c r="F14" s="53">
        <v>2317</v>
      </c>
      <c r="G14" s="53">
        <v>426917</v>
      </c>
      <c r="H14" s="38">
        <v>9113047.2899999991</v>
      </c>
      <c r="I14" s="34" t="s">
        <v>205</v>
      </c>
      <c r="J14" s="38">
        <f>(305941052.92+4232441307.52)-2269191180.22</f>
        <v>2269191180.2199998</v>
      </c>
      <c r="K14" s="71">
        <v>43146</v>
      </c>
      <c r="L14" s="71">
        <v>43146</v>
      </c>
    </row>
    <row r="15" spans="1:110" ht="23.25" customHeight="1" x14ac:dyDescent="0.25">
      <c r="A15" s="277"/>
      <c r="B15" s="33" t="s">
        <v>108</v>
      </c>
      <c r="C15" s="163">
        <v>901022873</v>
      </c>
      <c r="D15" s="52">
        <v>43097</v>
      </c>
      <c r="E15" s="290"/>
      <c r="F15" s="43">
        <v>248217</v>
      </c>
      <c r="G15" s="160">
        <v>427017</v>
      </c>
      <c r="H15" s="44">
        <f>29567705.02+10591781.22</f>
        <v>40159486.240000002</v>
      </c>
      <c r="I15" s="164" t="s">
        <v>206</v>
      </c>
      <c r="J15" s="45">
        <f>185187205.12+66337998.18</f>
        <v>251525203.30000001</v>
      </c>
      <c r="K15" s="71">
        <v>43146</v>
      </c>
      <c r="L15" s="71">
        <v>43146</v>
      </c>
    </row>
    <row r="16" spans="1:110" ht="23.25" customHeight="1" x14ac:dyDescent="0.25">
      <c r="A16" s="69">
        <f>A14+1</f>
        <v>178</v>
      </c>
      <c r="B16" s="32" t="s">
        <v>34</v>
      </c>
      <c r="C16" s="53" t="s">
        <v>109</v>
      </c>
      <c r="D16" s="52">
        <v>43097</v>
      </c>
      <c r="E16" s="41" t="s">
        <v>35</v>
      </c>
      <c r="F16" s="53">
        <v>2117</v>
      </c>
      <c r="G16" s="59">
        <v>427117</v>
      </c>
      <c r="H16" s="38">
        <f>1484464.22+20536334.15</f>
        <v>22020798.369999997</v>
      </c>
      <c r="I16" s="34" t="s">
        <v>207</v>
      </c>
      <c r="J16" s="39">
        <f>10762365.61+148888422.59</f>
        <v>159650788.19999999</v>
      </c>
      <c r="K16" s="70">
        <v>43146</v>
      </c>
      <c r="L16" s="70">
        <v>43146</v>
      </c>
    </row>
    <row r="17" spans="1:12" ht="23.25" customHeight="1" x14ac:dyDescent="0.25">
      <c r="A17" s="69">
        <f t="shared" si="0"/>
        <v>179</v>
      </c>
      <c r="B17" s="42" t="s">
        <v>47</v>
      </c>
      <c r="C17" s="42">
        <v>860020227</v>
      </c>
      <c r="D17" s="52">
        <v>43097</v>
      </c>
      <c r="E17" s="163" t="s">
        <v>43</v>
      </c>
      <c r="F17" s="42">
        <v>259417</v>
      </c>
      <c r="G17" s="177">
        <v>427517</v>
      </c>
      <c r="H17" s="161">
        <f>660093.53+208853.11</f>
        <v>868946.64</v>
      </c>
      <c r="I17" s="164" t="s">
        <v>208</v>
      </c>
      <c r="J17" s="162">
        <f>417561270+132116080</f>
        <v>549677350</v>
      </c>
      <c r="K17" s="48" t="s">
        <v>209</v>
      </c>
      <c r="L17" s="48" t="s">
        <v>209</v>
      </c>
    </row>
    <row r="18" spans="1:12" ht="23.25" customHeight="1" x14ac:dyDescent="0.25">
      <c r="A18" s="69">
        <f t="shared" si="0"/>
        <v>180</v>
      </c>
      <c r="B18" s="56" t="s">
        <v>39</v>
      </c>
      <c r="C18" s="53">
        <v>901083477</v>
      </c>
      <c r="D18" s="52">
        <v>43097</v>
      </c>
      <c r="E18" s="57" t="s">
        <v>40</v>
      </c>
      <c r="F18" s="58">
        <v>148317</v>
      </c>
      <c r="G18" s="53">
        <v>428017</v>
      </c>
      <c r="H18" s="39">
        <v>0</v>
      </c>
      <c r="I18" s="63" t="s">
        <v>210</v>
      </c>
      <c r="J18" s="165">
        <f>8910145117.3*0.3</f>
        <v>2673043535.1899996</v>
      </c>
      <c r="K18" s="213">
        <v>43147</v>
      </c>
      <c r="L18" s="213">
        <v>43147</v>
      </c>
    </row>
    <row r="19" spans="1:12" ht="23.25" customHeight="1" x14ac:dyDescent="0.25">
      <c r="A19" s="69">
        <f t="shared" si="0"/>
        <v>181</v>
      </c>
      <c r="B19" s="61" t="s">
        <v>31</v>
      </c>
      <c r="C19" s="53">
        <v>800242107</v>
      </c>
      <c r="D19" s="52">
        <v>43098</v>
      </c>
      <c r="E19" s="62" t="s">
        <v>25</v>
      </c>
      <c r="F19" s="58">
        <v>86817</v>
      </c>
      <c r="G19" s="59">
        <v>428317</v>
      </c>
      <c r="H19" s="38">
        <v>2091410.66</v>
      </c>
      <c r="I19" s="63">
        <v>726</v>
      </c>
      <c r="J19" s="39">
        <f>275075538.27-(275075538.27*0.2)</f>
        <v>220060430.616</v>
      </c>
      <c r="K19" s="71">
        <v>43147</v>
      </c>
      <c r="L19" s="71">
        <v>43147</v>
      </c>
    </row>
    <row r="20" spans="1:12" ht="23.25" customHeight="1" x14ac:dyDescent="0.25">
      <c r="A20" s="69">
        <f t="shared" si="0"/>
        <v>182</v>
      </c>
      <c r="B20" s="168" t="s">
        <v>32</v>
      </c>
      <c r="C20" s="53">
        <v>890116722</v>
      </c>
      <c r="D20" s="52">
        <v>43098</v>
      </c>
      <c r="E20" s="154" t="s">
        <v>33</v>
      </c>
      <c r="F20" s="58">
        <v>69517</v>
      </c>
      <c r="G20" s="59">
        <v>428417</v>
      </c>
      <c r="H20" s="38">
        <v>2207722.79</v>
      </c>
      <c r="I20" s="63">
        <v>2939</v>
      </c>
      <c r="J20" s="39">
        <v>13827316.449999999</v>
      </c>
      <c r="K20" s="71">
        <v>43147</v>
      </c>
      <c r="L20" s="71">
        <v>43147</v>
      </c>
    </row>
    <row r="21" spans="1:12" ht="23.25" customHeight="1" x14ac:dyDescent="0.25">
      <c r="A21" s="69">
        <f t="shared" si="0"/>
        <v>183</v>
      </c>
      <c r="B21" s="61" t="s">
        <v>31</v>
      </c>
      <c r="C21" s="53">
        <v>800242107</v>
      </c>
      <c r="D21" s="55" t="s">
        <v>211</v>
      </c>
      <c r="E21" s="62" t="s">
        <v>25</v>
      </c>
      <c r="F21" s="58">
        <v>86817</v>
      </c>
      <c r="G21" s="59">
        <v>430917</v>
      </c>
      <c r="H21" s="38">
        <v>0</v>
      </c>
      <c r="I21" s="214" t="s">
        <v>210</v>
      </c>
      <c r="J21" s="38">
        <v>3635871590.1199999</v>
      </c>
      <c r="K21" s="71">
        <v>43147</v>
      </c>
      <c r="L21" s="71">
        <v>43147</v>
      </c>
    </row>
    <row r="22" spans="1:12" ht="23.25" customHeight="1" x14ac:dyDescent="0.25">
      <c r="A22" s="69">
        <f t="shared" si="0"/>
        <v>184</v>
      </c>
      <c r="B22" s="159" t="s">
        <v>212</v>
      </c>
      <c r="C22" s="159" t="s">
        <v>213</v>
      </c>
      <c r="D22" s="55" t="s">
        <v>214</v>
      </c>
      <c r="E22" s="57" t="s">
        <v>114</v>
      </c>
      <c r="F22" s="215">
        <v>326517</v>
      </c>
      <c r="G22" s="59">
        <v>431717</v>
      </c>
      <c r="H22" s="39">
        <v>0</v>
      </c>
      <c r="I22" s="178" t="s">
        <v>215</v>
      </c>
      <c r="J22" s="165">
        <v>286399170</v>
      </c>
      <c r="K22" s="71">
        <v>43147</v>
      </c>
      <c r="L22" s="71">
        <v>43147</v>
      </c>
    </row>
  </sheetData>
  <mergeCells count="8">
    <mergeCell ref="A14:A15"/>
    <mergeCell ref="E14:E15"/>
    <mergeCell ref="A8:H8"/>
    <mergeCell ref="A1:K1"/>
    <mergeCell ref="A2:K2"/>
    <mergeCell ref="A3:K3"/>
    <mergeCell ref="A5:K5"/>
    <mergeCell ref="A7:K7"/>
  </mergeCells>
  <conditionalFormatting sqref="J19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0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GENER CSF vig 2018</vt:lpstr>
      <vt:lpstr>Reserva vig 2018</vt:lpstr>
      <vt:lpstr>GASTOS GENER CSF C XPAGAR 2017 </vt:lpstr>
      <vt:lpstr>INVERSIONC X PAGAR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2018-03-07T15:28:27Z</dcterms:modified>
</cp:coreProperties>
</file>