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spaldo 2014\CUENTAS\CUENTAS 2017\2017 CUENTAS NORMA\PUBLICACION TURNOS 2017\"/>
    </mc:Choice>
  </mc:AlternateContent>
  <bookViews>
    <workbookView xWindow="0" yWindow="0" windowWidth="24000" windowHeight="8835"/>
  </bookViews>
  <sheets>
    <sheet name="GASTOS GENER CSF" sheetId="2" r:id="rId1"/>
    <sheet name="GASTOS GENER SSF" sheetId="4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CSF'!$A$10:$DF$35</definedName>
    <definedName name="_xlnm._FilterDatabase" localSheetId="1" hidden="1">'GASTOS GENER SSF'!$A$10:$DF$15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6" l="1"/>
  <c r="M12" i="6"/>
  <c r="H9" i="6"/>
  <c r="A16" i="5" l="1"/>
  <c r="A12" i="5"/>
  <c r="M12" i="5"/>
  <c r="H9" i="5"/>
  <c r="J52" i="3"/>
  <c r="J51" i="3"/>
  <c r="J40" i="3"/>
  <c r="H40" i="3"/>
  <c r="J39" i="3"/>
  <c r="H39" i="3"/>
  <c r="J38" i="3"/>
  <c r="A38" i="3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J35" i="3"/>
  <c r="J34" i="3"/>
  <c r="J30" i="3"/>
  <c r="J29" i="3"/>
  <c r="J28" i="3"/>
  <c r="H28" i="3"/>
  <c r="A27" i="3"/>
  <c r="A28" i="3" s="1"/>
  <c r="A29" i="3" s="1"/>
  <c r="A30" i="3" s="1"/>
  <c r="A31" i="3" s="1"/>
  <c r="A32" i="3" s="1"/>
  <c r="A33" i="3" s="1"/>
  <c r="A34" i="3" s="1"/>
  <c r="A35" i="3" s="1"/>
  <c r="J24" i="3"/>
  <c r="J20" i="3"/>
  <c r="J17" i="3"/>
  <c r="A17" i="3"/>
  <c r="A18" i="3" s="1"/>
  <c r="A19" i="3" s="1"/>
  <c r="A20" i="3" s="1"/>
  <c r="A21" i="3" s="1"/>
  <c r="A22" i="3" s="1"/>
  <c r="A23" i="3" s="1"/>
  <c r="A24" i="3" s="1"/>
  <c r="J16" i="3"/>
  <c r="J15" i="3"/>
  <c r="J14" i="3"/>
  <c r="J13" i="3"/>
  <c r="A12" i="3"/>
  <c r="A13" i="3" s="1"/>
  <c r="A12" i="4"/>
  <c r="A13" i="4" s="1"/>
  <c r="A14" i="4" s="1"/>
  <c r="A15" i="4" s="1"/>
  <c r="M12" i="4"/>
  <c r="H9" i="4"/>
  <c r="J28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12" i="2"/>
  <c r="M12" i="3" l="1"/>
  <c r="H9" i="3"/>
  <c r="M32" i="2"/>
  <c r="M12" i="2"/>
  <c r="H9" i="2" l="1"/>
</calcChain>
</file>

<file path=xl/sharedStrings.xml><?xml version="1.0" encoding="utf-8"?>
<sst xmlns="http://schemas.openxmlformats.org/spreadsheetml/2006/main" count="410" uniqueCount="232">
  <si>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</si>
  <si>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</si>
  <si>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</si>
  <si>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</si>
  <si>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</si>
  <si>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</si>
  <si>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</si>
  <si>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</si>
  <si>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</si>
  <si>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</si>
  <si>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</si>
  <si>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</si>
  <si>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</si>
  <si>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</si>
  <si>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</si>
  <si>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</si>
  <si>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</si>
  <si>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</si>
  <si>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</si>
  <si>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</si>
  <si>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</si>
  <si>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</si>
  <si>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SERVICIOS POSTALES NAL.</t>
  </si>
  <si>
    <t>CTA COBRO # 1</t>
  </si>
  <si>
    <t>AGRICOLA LA BOCATOMA</t>
  </si>
  <si>
    <t>GSTOS GRALES SSF</t>
  </si>
  <si>
    <t>MICROSOFT</t>
  </si>
  <si>
    <t>67800416-67812016</t>
  </si>
  <si>
    <t>71920616-71449016</t>
  </si>
  <si>
    <t>71582616-71922416</t>
  </si>
  <si>
    <t>LA PREVISORA</t>
  </si>
  <si>
    <t>75378516-75393316</t>
  </si>
  <si>
    <t>xxxxx</t>
  </si>
  <si>
    <t>CTA COBRO # 2</t>
  </si>
  <si>
    <t>ASIGNACION TURNOS - TRAMITE CUENTAS DE PROVEEDORES - PAGOS FEBRERO- MARZO 2017</t>
  </si>
  <si>
    <t>GASTOS GENERALES VIGENCIA 2017</t>
  </si>
  <si>
    <t>RESERVA PRESUPUESTAL VIGENCIA 2017</t>
  </si>
  <si>
    <t>06-1-10193-16</t>
  </si>
  <si>
    <t>INMOBILIARIA INVERMILENIUM</t>
  </si>
  <si>
    <t>06-1-10160-16</t>
  </si>
  <si>
    <t xml:space="preserve">EDUARDO PEÑA </t>
  </si>
  <si>
    <t xml:space="preserve"> CM 68002</t>
  </si>
  <si>
    <t>06-1-10158-16</t>
  </si>
  <si>
    <t>INVERSIONES MARTINEZ Y CIA SAS</t>
  </si>
  <si>
    <t>IMC 1845</t>
  </si>
  <si>
    <t>ORDEN DE COMPRA 10233</t>
  </si>
  <si>
    <t>INVERS SARA DE C(/BIA</t>
  </si>
  <si>
    <t>06-1-10136-16</t>
  </si>
  <si>
    <t>06-7-10176-16</t>
  </si>
  <si>
    <t xml:space="preserve"> CM 68049</t>
  </si>
  <si>
    <t>06-7-10164-16</t>
  </si>
  <si>
    <t>SU COMPUTO</t>
  </si>
  <si>
    <t>06-7-10174-16</t>
  </si>
  <si>
    <t xml:space="preserve">HHS SUMINISTROS Y SERVIC  HELIODORO SANCHEZ </t>
  </si>
  <si>
    <t>0655</t>
  </si>
  <si>
    <t>06-7-10172-16</t>
  </si>
  <si>
    <t>AB CONTROL INGENIERIA</t>
  </si>
  <si>
    <t>06-1-10115-16</t>
  </si>
  <si>
    <t xml:space="preserve">CASUR </t>
  </si>
  <si>
    <t>06-7-10189-16</t>
  </si>
  <si>
    <t>SECURITY TECH CONTROL</t>
  </si>
  <si>
    <t>IMC 1861</t>
  </si>
  <si>
    <t>ORDEN DE COMPRA 10932</t>
  </si>
  <si>
    <t>GOLD TOUR SAS</t>
  </si>
  <si>
    <t>127347-127346</t>
  </si>
  <si>
    <t>06-7-10177-16</t>
  </si>
  <si>
    <t>SYSTEMNET INGENIERIA</t>
  </si>
  <si>
    <t>06-7-10142-16</t>
  </si>
  <si>
    <t>BUSSINEMIND COLOMBIA</t>
  </si>
  <si>
    <t>06-5-10208-16</t>
  </si>
  <si>
    <t>25817-25917</t>
  </si>
  <si>
    <t>32503-32508</t>
  </si>
  <si>
    <t>06-8-10179-16</t>
  </si>
  <si>
    <t>SUBATOURS</t>
  </si>
  <si>
    <t>AC709552</t>
  </si>
  <si>
    <t xml:space="preserve">06-7-10116-14 </t>
  </si>
  <si>
    <t>COLOMBIA TELECOMUNIC. S.A.</t>
  </si>
  <si>
    <t>55808-00000020795384</t>
  </si>
  <si>
    <t>06-7-10116-14 adc # 6</t>
  </si>
  <si>
    <t>06-7-10116-14 adc # 7</t>
  </si>
  <si>
    <t>128745-128744</t>
  </si>
  <si>
    <t>06-7-10192-16</t>
  </si>
  <si>
    <t>REIMPODIESEL  S.A.</t>
  </si>
  <si>
    <t>12793-12811</t>
  </si>
  <si>
    <t>06-7-10188-16</t>
  </si>
  <si>
    <t>UT MANTENIMIENTO  DIRAF</t>
  </si>
  <si>
    <t xml:space="preserve">VARIAS </t>
  </si>
  <si>
    <t>ORDEN DE COMPRA 10892</t>
  </si>
  <si>
    <t>SERVILIMPIEZA SA.</t>
  </si>
  <si>
    <t>BG 09645</t>
  </si>
  <si>
    <t>06-7-10182-16</t>
  </si>
  <si>
    <t>SUZUKI  MOTOR DE C/BIA</t>
  </si>
  <si>
    <t>06-7-10183-16</t>
  </si>
  <si>
    <t>CONSORCIO ACG</t>
  </si>
  <si>
    <t>ORDEN DE COMPRA 14295</t>
  </si>
  <si>
    <t>1010455-456-457-458</t>
  </si>
  <si>
    <t>06-6-10216-16</t>
  </si>
  <si>
    <t>CONSORCIO SANTA MARTA</t>
  </si>
  <si>
    <t>ORDEN DE COMPRA 13730</t>
  </si>
  <si>
    <t>CTA COBRO 085-2017/083-2017</t>
  </si>
  <si>
    <t xml:space="preserve"> CM 68945</t>
  </si>
  <si>
    <t>ANULADA</t>
  </si>
  <si>
    <t>06-8-10211-16</t>
  </si>
  <si>
    <t xml:space="preserve">GAS NATURAL </t>
  </si>
  <si>
    <t>06-2-10117-16</t>
  </si>
  <si>
    <t>SISTERED E.U.</t>
  </si>
  <si>
    <t>8317-8417</t>
  </si>
  <si>
    <t>ORDEN DE COMPRA 12167</t>
  </si>
  <si>
    <t xml:space="preserve">YAMAHA </t>
  </si>
  <si>
    <t>8517-8617</t>
  </si>
  <si>
    <t>VARIAS 257554 A 259212 350 FOLIOS</t>
  </si>
  <si>
    <t>28/02/2017;24/02/2017</t>
  </si>
  <si>
    <t>ORDEN DE COMPRA 12167 adc 1</t>
  </si>
  <si>
    <t>8717- 8817</t>
  </si>
  <si>
    <t>28/02/2017-24/02/2017</t>
  </si>
  <si>
    <t>ORDEN DE COMPRA 12167 adc 2</t>
  </si>
  <si>
    <t>8917- 9017</t>
  </si>
  <si>
    <t>06-5-10148-16 adc # 1</t>
  </si>
  <si>
    <t>FONDO ROTATORIO PONAL</t>
  </si>
  <si>
    <t>9117-9217</t>
  </si>
  <si>
    <t xml:space="preserve">ANTICIPO </t>
  </si>
  <si>
    <t>28/02/2017;01/02/2017</t>
  </si>
  <si>
    <t>ORDEN DE COMPRA 12206</t>
  </si>
  <si>
    <t>SOFASA SA</t>
  </si>
  <si>
    <t>9317-9417</t>
  </si>
  <si>
    <t>54463-464-465-466-467-468-469-470-471-472-473-474-475-476-477-478-479-5360-5359</t>
  </si>
  <si>
    <t>01/02/2017;28/2/2017</t>
  </si>
  <si>
    <t>ORDEN DE COMPRA 13103</t>
  </si>
  <si>
    <t>60164-60165-60200-60201-60202-60203-60204-60205-60206-60189-5705-5704</t>
  </si>
  <si>
    <t>ORDEN DE COMPRA  12203</t>
  </si>
  <si>
    <t>UT TOYONORTE .DISTR. TOYOTA  SAS</t>
  </si>
  <si>
    <t>11652-648-649-650-651-113171-3168-3172-3169-3170-1753-1747-1745-1749-1751-1754-1748-1746-1750-1752</t>
  </si>
  <si>
    <t>ORDEN DE COMPRA  13184</t>
  </si>
  <si>
    <t xml:space="preserve">DISTRIBUIDORA NISSAN </t>
  </si>
  <si>
    <t>9717-9817</t>
  </si>
  <si>
    <t>6574-6575-6576-6577-6578-6585-6586-6587-6588-6590-6592-6593-6594-6597-6599</t>
  </si>
  <si>
    <t xml:space="preserve">ORDEN DE COMPRA  10150  </t>
  </si>
  <si>
    <t>104322-323-324-325-326-327-328-329-330-331</t>
  </si>
  <si>
    <t>06-3-10043-15 adc # 2</t>
  </si>
  <si>
    <t>CONSORCIO DIAZ CASTRILLON</t>
  </si>
  <si>
    <t>ORDEN DE COMPRA  12201</t>
  </si>
  <si>
    <t>AUTOMAYOR SA</t>
  </si>
  <si>
    <t>12107-12108-1006-1007-1008-1009</t>
  </si>
  <si>
    <t xml:space="preserve">ORDEN DE COMPRA  12194 </t>
  </si>
  <si>
    <t>10217-10317</t>
  </si>
  <si>
    <t>5697-98-99-700-02-03-05-06-07-08-09-10-11-14-15-16-18-19-20-6150-6151 -2106-2106-2118-2122-2120-2121-2131-2123-2124-2125-2126-2119-2129-2130-2137-2132-2133-2134-21335-2138-2241-2243 nc # 2186</t>
  </si>
  <si>
    <t>ORDEN DE COMPRA  12194 ADC # 1</t>
  </si>
  <si>
    <t>ORDEN DE COMPRA 13183</t>
  </si>
  <si>
    <t>60190-191-192-193-194-195-196-197-198-199-5707-5706</t>
  </si>
  <si>
    <t>ORDEN DE COMPRA  12199</t>
  </si>
  <si>
    <t>SOFASA S.A.</t>
  </si>
  <si>
    <t>56766-767-768-769-770-771-772-773-774-786-5542-5541-77886-nc # 12199-001-002</t>
  </si>
  <si>
    <t>06-2-10109-16</t>
  </si>
  <si>
    <t>MODERLINE SAS</t>
  </si>
  <si>
    <t>14578-14579</t>
  </si>
  <si>
    <t>ORDEN DE COMPRA  13012</t>
  </si>
  <si>
    <t>10817- 10917</t>
  </si>
  <si>
    <t>12124-125-126-127-1033-1035-1037-1039</t>
  </si>
  <si>
    <t>ORDEN DE COMPRA  13102</t>
  </si>
  <si>
    <t>11017-11117</t>
  </si>
  <si>
    <t>6452-6453-6454-6455-6456-6458-6459-6461-6462-6464</t>
  </si>
  <si>
    <t>24/02/2017-28/02/2017</t>
  </si>
  <si>
    <t>06-7-10088-16</t>
  </si>
  <si>
    <t xml:space="preserve">ASOC. GESTION HUMANA - ACRIP </t>
  </si>
  <si>
    <t>39002-003-004-005-006-009-008</t>
  </si>
  <si>
    <t>ORDEN DE COMPRA  12204</t>
  </si>
  <si>
    <t>785-786-787-788-789-790-791-119279-1470-37889-37891</t>
  </si>
  <si>
    <t>ORDEN DE COMPRA  12195</t>
  </si>
  <si>
    <t>SOFASA  SA.</t>
  </si>
  <si>
    <t>229056215-6214-5474-5473-6179392- NC # 12195-001</t>
  </si>
  <si>
    <t>06-7-10028-16</t>
  </si>
  <si>
    <t>MARIA VICTORIA PEREZ POVEDA</t>
  </si>
  <si>
    <t>CTA COBRO 8</t>
  </si>
  <si>
    <t>06-2-10206-16</t>
  </si>
  <si>
    <t>CCIALIZADORA ELECTROMERO SAS</t>
  </si>
  <si>
    <t>11617-11717</t>
  </si>
  <si>
    <t>28/02/2017-01/02/2017</t>
  </si>
  <si>
    <t>06-2-10206-16 ADC # 1</t>
  </si>
  <si>
    <t>06-7-10050-16</t>
  </si>
  <si>
    <t>GUILLERMO ANDRES MELO MEDINA</t>
  </si>
  <si>
    <t>06-6-10083-15 adc # 3</t>
  </si>
  <si>
    <t>FERNANDO RAMIREZ INGENIEROS</t>
  </si>
  <si>
    <t>06-7-10210-16</t>
  </si>
  <si>
    <t>REPRESENTAC. CONSTRUCTIVAS LTDA</t>
  </si>
  <si>
    <t>65326-65427</t>
  </si>
  <si>
    <t>06-7-10014-16</t>
  </si>
  <si>
    <t>INVERS.  RUEDA Y BARRERA</t>
  </si>
  <si>
    <t>06-2-10205-16</t>
  </si>
  <si>
    <t>ASESORIAS Y PRODUCTOS EN PREVENCIÓN Y SEGURIDAD</t>
  </si>
  <si>
    <t>06-2-10084-16</t>
  </si>
  <si>
    <t>UT D- 02016</t>
  </si>
  <si>
    <t>001-002</t>
  </si>
  <si>
    <t>06-2-10120-16</t>
  </si>
  <si>
    <t>SATCOM S.A.</t>
  </si>
  <si>
    <t>06-2-10144-16</t>
  </si>
  <si>
    <t>CCIALIZADORA  INTERAMERICANA</t>
  </si>
  <si>
    <t>1316-1317</t>
  </si>
  <si>
    <t xml:space="preserve">ANEXO No. 1 </t>
  </si>
  <si>
    <t>MAPFRE SEGUROS GENERALES DE COLOMBIA S.A.</t>
  </si>
  <si>
    <t>POLZ 2201216004635</t>
  </si>
  <si>
    <t>06-7-10197-16</t>
  </si>
  <si>
    <t>06-2-10075-16</t>
  </si>
  <si>
    <t>U T COLOMBIANA</t>
  </si>
  <si>
    <t>06-2-10102-16</t>
  </si>
  <si>
    <t>SIG SAUER APODERADA  ANCLA LTDA</t>
  </si>
  <si>
    <t>27117-26717</t>
  </si>
  <si>
    <t>1033-1042</t>
  </si>
  <si>
    <t xml:space="preserve">ASPRESEG </t>
  </si>
  <si>
    <t>ASP 3326</t>
  </si>
  <si>
    <t>06-2-10129-16 ADC # 1</t>
  </si>
  <si>
    <t>SALGARI  S.A.S.</t>
  </si>
  <si>
    <t>06-7-10215-16</t>
  </si>
  <si>
    <t>BAZANI</t>
  </si>
  <si>
    <t>30/02/2017</t>
  </si>
  <si>
    <t>INVERSION</t>
  </si>
  <si>
    <t>01-7-10001-17</t>
  </si>
  <si>
    <t xml:space="preserve">ALIRIO FERNANDO BUSTOS VALENCIA </t>
  </si>
  <si>
    <t>01-7-10002-17</t>
  </si>
  <si>
    <t xml:space="preserve">MIGUEL ARNULFO  GUTIERREZ </t>
  </si>
  <si>
    <t>01-7-10003-17</t>
  </si>
  <si>
    <t>JENNY JOHANA OCAMPO CASTAÑEDA</t>
  </si>
  <si>
    <t>ACEPTACION OFERTA 002 2017</t>
  </si>
  <si>
    <t xml:space="preserve">ORGANIZACIÓN ASTM INTERNATIONAL </t>
  </si>
  <si>
    <t>NO APLICA</t>
  </si>
  <si>
    <t>GASTOS GENERALES SSF VIGENCIA 2017</t>
  </si>
  <si>
    <t>GASTOS DE PERSONAL VIGENCIA 2017</t>
  </si>
  <si>
    <t>INVERSION VIGENCIA 2017</t>
  </si>
  <si>
    <t>06-6-10180-16</t>
  </si>
  <si>
    <t xml:space="preserve">CONSORCIO BS 16 </t>
  </si>
  <si>
    <t>01</t>
  </si>
  <si>
    <t>06-6-10176-15</t>
  </si>
  <si>
    <t>CONSORCIO DOBLE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</si>
</sst>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1">
    <xf numFmtId="0" fontId="0" fillId="0" borderId="0" xfId="0"/>
    <xf numFmtId="15" fontId="3" fillId="0" borderId="1" xfId="0" applyNumberFormat="1" applyFont="1" applyFill="1" applyBorder="1"/>
    <xf numFmtId="0" fontId="3" fillId="0" borderId="1" xfId="0" applyFont="1" applyBorder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/>
    <xf numFmtId="43" fontId="0" fillId="0" borderId="1" xfId="1" applyFont="1" applyFill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0" fillId="3" borderId="1" xfId="0" applyFill="1" applyBorder="1"/>
    <xf numFmtId="43" fontId="0" fillId="3" borderId="1" xfId="1" applyFont="1" applyFill="1" applyBorder="1" applyAlignment="1">
      <alignment horizontal="right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1" xfId="0" quotePrefix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15" fontId="0" fillId="0" borderId="1" xfId="0" applyNumberFormat="1" applyFill="1" applyBorder="1"/>
    <xf numFmtId="14" fontId="0" fillId="0" borderId="1" xfId="0" applyNumberFormat="1" applyFill="1" applyBorder="1"/>
    <xf numFmtId="43" fontId="14" fillId="3" borderId="0" xfId="1" applyNumberFormat="1" applyFont="1" applyFill="1" applyAlignment="1">
      <alignment horizontal="center"/>
    </xf>
    <xf numFmtId="14" fontId="0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43" fontId="3" fillId="3" borderId="1" xfId="1" applyFont="1" applyFill="1" applyBorder="1"/>
    <xf numFmtId="14" fontId="3" fillId="3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center"/>
    </xf>
    <xf numFmtId="0" fontId="0" fillId="5" borderId="2" xfId="0" applyFont="1" applyFill="1" applyBorder="1"/>
    <xf numFmtId="0" fontId="0" fillId="5" borderId="1" xfId="0" applyFont="1" applyFill="1" applyBorder="1"/>
    <xf numFmtId="15" fontId="3" fillId="5" borderId="1" xfId="0" applyNumberFormat="1" applyFont="1" applyFill="1" applyBorder="1"/>
    <xf numFmtId="0" fontId="3" fillId="5" borderId="1" xfId="0" applyFont="1" applyFill="1" applyBorder="1"/>
    <xf numFmtId="0" fontId="0" fillId="5" borderId="1" xfId="0" applyFont="1" applyFill="1" applyBorder="1" applyAlignment="1">
      <alignment horizontal="right"/>
    </xf>
    <xf numFmtId="43" fontId="0" fillId="5" borderId="1" xfId="1" applyFont="1" applyFill="1" applyBorder="1" applyAlignment="1">
      <alignment horizontal="right"/>
    </xf>
    <xf numFmtId="0" fontId="2" fillId="5" borderId="1" xfId="0" quotePrefix="1" applyFont="1" applyFill="1" applyBorder="1" applyAlignment="1">
      <alignment horizontal="center"/>
    </xf>
    <xf numFmtId="0" fontId="0" fillId="5" borderId="1" xfId="0" applyFill="1" applyBorder="1"/>
    <xf numFmtId="0" fontId="0" fillId="0" borderId="2" xfId="0" applyFont="1" applyFill="1" applyBorder="1"/>
    <xf numFmtId="43" fontId="0" fillId="0" borderId="1" xfId="6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165" fontId="3" fillId="0" borderId="1" xfId="7" applyFont="1" applyFill="1" applyBorder="1"/>
    <xf numFmtId="165" fontId="3" fillId="0" borderId="1" xfId="7" applyFont="1" applyFill="1" applyBorder="1" applyAlignment="1">
      <alignment horizontal="center"/>
    </xf>
    <xf numFmtId="165" fontId="17" fillId="5" borderId="1" xfId="7" applyFont="1" applyFill="1" applyBorder="1"/>
    <xf numFmtId="0" fontId="3" fillId="5" borderId="1" xfId="0" applyFont="1" applyFill="1" applyBorder="1" applyAlignment="1">
      <alignment horizontal="right"/>
    </xf>
    <xf numFmtId="43" fontId="3" fillId="5" borderId="1" xfId="1" applyFont="1" applyFill="1" applyBorder="1" applyAlignment="1">
      <alignment horizontal="right"/>
    </xf>
    <xf numFmtId="0" fontId="16" fillId="5" borderId="1" xfId="0" quotePrefix="1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165" fontId="3" fillId="5" borderId="1" xfId="7" applyFont="1" applyFill="1" applyBorder="1"/>
    <xf numFmtId="0" fontId="15" fillId="0" borderId="1" xfId="0" applyFont="1" applyFill="1" applyBorder="1" applyAlignment="1">
      <alignment wrapText="1"/>
    </xf>
    <xf numFmtId="43" fontId="0" fillId="0" borderId="1" xfId="0" applyNumberFormat="1" applyFill="1" applyBorder="1"/>
    <xf numFmtId="43" fontId="14" fillId="5" borderId="0" xfId="1" applyNumberFormat="1" applyFont="1" applyFill="1" applyAlignment="1">
      <alignment horizontal="center"/>
    </xf>
    <xf numFmtId="0" fontId="16" fillId="0" borderId="1" xfId="0" applyFont="1" applyFill="1" applyBorder="1"/>
    <xf numFmtId="14" fontId="0" fillId="5" borderId="1" xfId="0" applyNumberFormat="1" applyFill="1" applyBorder="1"/>
    <xf numFmtId="1" fontId="3" fillId="0" borderId="1" xfId="1" applyNumberFormat="1" applyFont="1" applyFill="1" applyBorder="1"/>
    <xf numFmtId="15" fontId="3" fillId="5" borderId="1" xfId="0" applyNumberFormat="1" applyFont="1" applyFill="1" applyBorder="1" applyAlignment="1">
      <alignment horizontal="right"/>
    </xf>
    <xf numFmtId="43" fontId="3" fillId="5" borderId="1" xfId="1" applyFont="1" applyFill="1" applyBorder="1"/>
    <xf numFmtId="0" fontId="3" fillId="5" borderId="1" xfId="0" quotePrefix="1" applyFont="1" applyFill="1" applyBorder="1" applyAlignment="1">
      <alignment horizontal="center"/>
    </xf>
    <xf numFmtId="44" fontId="3" fillId="5" borderId="1" xfId="5" applyFont="1" applyFill="1" applyBorder="1"/>
    <xf numFmtId="1" fontId="3" fillId="5" borderId="1" xfId="1" applyNumberFormat="1" applyFont="1" applyFill="1" applyBorder="1"/>
    <xf numFmtId="14" fontId="3" fillId="5" borderId="1" xfId="0" applyNumberFormat="1" applyFont="1" applyFill="1" applyBorder="1"/>
    <xf numFmtId="14" fontId="0" fillId="8" borderId="1" xfId="0" applyNumberFormat="1" applyFill="1" applyBorder="1"/>
    <xf numFmtId="1" fontId="3" fillId="0" borderId="1" xfId="1" applyNumberFormat="1" applyFont="1" applyFill="1" applyBorder="1" applyAlignment="1">
      <alignment horizontal="right"/>
    </xf>
    <xf numFmtId="0" fontId="3" fillId="5" borderId="2" xfId="0" applyFont="1" applyFill="1" applyBorder="1"/>
    <xf numFmtId="0" fontId="3" fillId="5" borderId="1" xfId="1" applyNumberFormat="1" applyFont="1" applyFill="1" applyBorder="1" applyAlignment="1">
      <alignment horizontal="right"/>
    </xf>
    <xf numFmtId="0" fontId="10" fillId="5" borderId="1" xfId="0" applyFont="1" applyFill="1" applyBorder="1"/>
    <xf numFmtId="43" fontId="10" fillId="0" borderId="1" xfId="1" applyFont="1" applyFill="1" applyBorder="1"/>
    <xf numFmtId="9" fontId="3" fillId="0" borderId="1" xfId="4" applyNumberFormat="1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right"/>
    </xf>
    <xf numFmtId="43" fontId="3" fillId="10" borderId="1" xfId="1" applyFont="1" applyFill="1" applyBorder="1" applyAlignment="1">
      <alignment horizontal="right"/>
    </xf>
    <xf numFmtId="14" fontId="3" fillId="10" borderId="1" xfId="1" applyNumberFormat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wrapText="1"/>
    </xf>
    <xf numFmtId="14" fontId="0" fillId="10" borderId="1" xfId="1" applyNumberFormat="1" applyFont="1" applyFill="1" applyBorder="1" applyAlignment="1">
      <alignment horizontal="right"/>
    </xf>
    <xf numFmtId="14" fontId="3" fillId="10" borderId="1" xfId="0" applyNumberFormat="1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center" wrapText="1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right"/>
    </xf>
    <xf numFmtId="43" fontId="3" fillId="9" borderId="1" xfId="1" applyFont="1" applyFill="1" applyBorder="1" applyAlignment="1">
      <alignment horizontal="right"/>
    </xf>
    <xf numFmtId="0" fontId="3" fillId="9" borderId="1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right"/>
    </xf>
    <xf numFmtId="0" fontId="2" fillId="0" borderId="1" xfId="0" quotePrefix="1" applyFont="1" applyFill="1" applyBorder="1" applyAlignment="1">
      <alignment horizontal="center" wrapText="1"/>
    </xf>
    <xf numFmtId="14" fontId="3" fillId="10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0" fontId="0" fillId="9" borderId="1" xfId="0" applyFill="1" applyBorder="1"/>
    <xf numFmtId="43" fontId="3" fillId="9" borderId="1" xfId="1" applyFont="1" applyFill="1" applyBorder="1"/>
    <xf numFmtId="0" fontId="3" fillId="9" borderId="1" xfId="0" quotePrefix="1" applyFont="1" applyFill="1" applyBorder="1" applyAlignment="1">
      <alignment horizontal="center"/>
    </xf>
    <xf numFmtId="43" fontId="3" fillId="0" borderId="1" xfId="0" applyNumberFormat="1" applyFont="1" applyFill="1" applyBorder="1"/>
    <xf numFmtId="43" fontId="0" fillId="0" borderId="1" xfId="1" applyFont="1" applyFill="1" applyBorder="1"/>
    <xf numFmtId="0" fontId="0" fillId="0" borderId="1" xfId="0" quotePrefix="1" applyFont="1" applyFill="1" applyBorder="1" applyAlignment="1">
      <alignment horizontal="center"/>
    </xf>
    <xf numFmtId="14" fontId="3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0" fontId="16" fillId="0" borderId="1" xfId="0" quotePrefix="1" applyFont="1" applyFill="1" applyBorder="1" applyAlignment="1">
      <alignment horizontal="center"/>
    </xf>
    <xf numFmtId="0" fontId="18" fillId="0" borderId="1" xfId="0" applyFont="1" applyFill="1" applyBorder="1" applyAlignment="1">
      <alignment horizontal="right"/>
    </xf>
    <xf numFmtId="43" fontId="10" fillId="5" borderId="1" xfId="1" applyFont="1" applyFill="1" applyBorder="1"/>
    <xf numFmtId="14" fontId="3" fillId="0" borderId="1" xfId="1" applyNumberFormat="1" applyFont="1" applyFill="1" applyBorder="1" applyAlignment="1">
      <alignment horizontal="right"/>
    </xf>
    <xf numFmtId="14" fontId="3" fillId="9" borderId="1" xfId="0" applyNumberFormat="1" applyFont="1" applyFill="1" applyBorder="1" applyAlignment="1">
      <alignment horizontal="right"/>
    </xf>
    <xf numFmtId="14" fontId="3" fillId="9" borderId="1" xfId="0" applyNumberFormat="1" applyFont="1" applyFill="1" applyBorder="1"/>
    <xf numFmtId="43" fontId="3" fillId="9" borderId="1" xfId="1" applyNumberFormat="1" applyFont="1" applyFill="1" applyBorder="1"/>
    <xf numFmtId="0" fontId="19" fillId="9" borderId="0" xfId="0" applyFont="1" applyFill="1"/>
    <xf numFmtId="165" fontId="3" fillId="7" borderId="1" xfId="7" applyFont="1" applyFill="1" applyBorder="1"/>
    <xf numFmtId="1" fontId="0" fillId="0" borderId="1" xfId="0" applyNumberFormat="1" applyFill="1" applyBorder="1"/>
    <xf numFmtId="15" fontId="0" fillId="5" borderId="1" xfId="0" applyNumberFormat="1" applyFill="1" applyBorder="1"/>
    <xf numFmtId="0" fontId="0" fillId="5" borderId="1" xfId="0" applyFill="1" applyBorder="1" applyAlignment="1">
      <alignment horizontal="right"/>
    </xf>
    <xf numFmtId="0" fontId="0" fillId="5" borderId="1" xfId="0" quotePrefix="1" applyFill="1" applyBorder="1" applyAlignment="1">
      <alignment horizontal="center"/>
    </xf>
    <xf numFmtId="0" fontId="16" fillId="0" borderId="3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4" fontId="0" fillId="0" borderId="3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16" fillId="0" borderId="3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3" xfId="0" quotePrefix="1" applyFont="1" applyFill="1" applyBorder="1" applyAlignment="1">
      <alignment horizontal="center" wrapText="1"/>
    </xf>
    <xf numFmtId="0" fontId="0" fillId="0" borderId="6" xfId="0" quotePrefix="1" applyFont="1" applyFill="1" applyBorder="1" applyAlignment="1">
      <alignment horizontal="center" wrapText="1"/>
    </xf>
    <xf numFmtId="43" fontId="0" fillId="0" borderId="3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0" fillId="9" borderId="1" xfId="0" applyFont="1" applyFill="1" applyBorder="1" applyAlignment="1">
      <alignment wrapText="1"/>
    </xf>
    <xf numFmtId="15" fontId="3" fillId="9" borderId="1" xfId="0" applyNumberFormat="1" applyFont="1" applyFill="1" applyBorder="1" applyAlignment="1">
      <alignment horizontal="right"/>
    </xf>
    <xf numFmtId="43" fontId="0" fillId="9" borderId="1" xfId="1" applyFont="1" applyFill="1" applyBorder="1"/>
    <xf numFmtId="0" fontId="0" fillId="9" borderId="1" xfId="0" quotePrefix="1" applyFill="1" applyBorder="1" applyAlignment="1">
      <alignment horizontal="center"/>
    </xf>
    <xf numFmtId="14" fontId="0" fillId="9" borderId="1" xfId="0" applyNumberFormat="1" applyFill="1" applyBorder="1" applyAlignment="1">
      <alignment horizontal="right"/>
    </xf>
    <xf numFmtId="15" fontId="3" fillId="9" borderId="1" xfId="0" applyNumberFormat="1" applyFont="1" applyFill="1" applyBorder="1"/>
  </cellXfs>
  <cellStyles count="8">
    <cellStyle name="Hipervínculo" xfId="2" builtinId="8"/>
    <cellStyle name="Hipervínculo 2" xfId="3"/>
    <cellStyle name="Millares" xfId="1" builtinId="3"/>
    <cellStyle name="Millares 2" xfId="7"/>
    <cellStyle name="Millares 2 2" xfId="6"/>
    <cellStyle name="Moneda" xfId="5" builtinId="4"/>
    <cellStyle name="Moneda 2" xfId="4"/>
    <cellStyle name="Normal" xfId="0" builtinId="0"/>
  </cellStyles>
  <dxfs count="0"/>
  <tableStyles count="0" defaultTableStyle="TableStyleMedium2" defaultPivotStyle="PivotStyleLight16"/>
  <colors>
    <mruColors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8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I52" sqref="I52"/>
    </sheetView>
  </sheetViews>
  <sheetFormatPr baseColWidth="10" defaultRowHeight="23.25" customHeight="1" x14ac:dyDescent="0.25"/>
  <cols>
    <col min="1" max="1" width="9.5703125" style="38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7" hidden="1" customWidth="1"/>
    <col min="9" max="9" width="32.140625" style="36" customWidth="1"/>
    <col min="10" max="10" width="27.140625" style="27" customWidth="1"/>
    <col min="11" max="11" width="28.7109375" customWidth="1"/>
    <col min="12" max="12" width="28.140625" hidden="1" customWidth="1"/>
    <col min="13" max="13" width="29.140625" style="20" hidden="1" customWidth="1"/>
    <col min="14" max="14" width="34.140625" style="20" customWidth="1"/>
    <col min="15" max="15" width="43.28515625" style="20" customWidth="1"/>
    <col min="16" max="16" width="32" style="20" customWidth="1"/>
    <col min="17" max="17" width="40.5703125" style="20" customWidth="1"/>
    <col min="18" max="18" width="34.42578125" style="20" customWidth="1"/>
    <col min="19" max="19" width="34" style="20" customWidth="1"/>
    <col min="20" max="20" width="44.28515625" style="20" customWidth="1"/>
    <col min="21" max="21" width="33.5703125" style="20" customWidth="1"/>
    <col min="22" max="110" width="11.42578125" style="20"/>
  </cols>
  <sheetData>
    <row r="1" spans="1:110" ht="23.25" customHeight="1" x14ac:dyDescent="0.25">
      <c r="A1" s="141" t="s">
        <v>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8" t="s">
        <v>14</v>
      </c>
    </row>
    <row r="2" spans="1:110" ht="23.25" customHeight="1" x14ac:dyDescent="0.25">
      <c r="A2" s="141" t="s">
        <v>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39"/>
    </row>
    <row r="3" spans="1:110" ht="23.25" customHeight="1" x14ac:dyDescent="0.25">
      <c r="A3" s="141" t="s">
        <v>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39"/>
    </row>
    <row r="4" spans="1:110" ht="23.25" customHeight="1" x14ac:dyDescent="0.25">
      <c r="A4" s="21"/>
      <c r="B4" s="22"/>
      <c r="C4" s="23"/>
      <c r="D4" s="24"/>
      <c r="E4" s="25"/>
      <c r="F4" s="26"/>
      <c r="H4"/>
      <c r="I4" s="21"/>
      <c r="J4" s="22"/>
      <c r="K4" s="23"/>
      <c r="L4" s="39"/>
    </row>
    <row r="5" spans="1:110" ht="23.25" customHeight="1" x14ac:dyDescent="0.25">
      <c r="A5" s="141" t="s">
        <v>34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39"/>
    </row>
    <row r="6" spans="1:110" ht="23.25" customHeight="1" x14ac:dyDescent="0.25">
      <c r="A6" s="20"/>
      <c r="H6"/>
      <c r="I6"/>
      <c r="J6"/>
      <c r="L6" t="s">
        <v>15</v>
      </c>
    </row>
    <row r="7" spans="1:110" ht="23.25" customHeight="1" x14ac:dyDescent="0.25">
      <c r="A7" s="142" t="s">
        <v>35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t="s">
        <v>16</v>
      </c>
    </row>
    <row r="8" spans="1:110" ht="23.25" customHeight="1" x14ac:dyDescent="0.25">
      <c r="A8" s="141" t="s">
        <v>17</v>
      </c>
      <c r="B8" s="141"/>
      <c r="C8" s="141"/>
      <c r="D8" s="141"/>
      <c r="E8" s="141"/>
      <c r="F8" s="141"/>
      <c r="G8" s="141"/>
      <c r="H8" s="141"/>
      <c r="I8" s="40"/>
      <c r="J8" s="41"/>
      <c r="K8" s="20"/>
      <c r="L8" t="s">
        <v>18</v>
      </c>
    </row>
    <row r="9" spans="1:110" ht="23.25" customHeight="1" x14ac:dyDescent="0.25">
      <c r="G9" s="30" t="s">
        <v>19</v>
      </c>
      <c r="H9" s="29">
        <f>10399521*0.16</f>
        <v>1663923.36</v>
      </c>
      <c r="I9" s="41"/>
      <c r="J9" s="79" t="s">
        <v>101</v>
      </c>
      <c r="K9" s="37"/>
      <c r="L9" t="s">
        <v>20</v>
      </c>
    </row>
    <row r="10" spans="1:110" s="31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</row>
    <row r="11" spans="1:110" ht="23.25" customHeight="1" x14ac:dyDescent="0.25">
      <c r="A11" s="53">
        <v>1</v>
      </c>
      <c r="B11" s="13" t="s">
        <v>37</v>
      </c>
      <c r="C11" s="12">
        <v>900132193</v>
      </c>
      <c r="D11" s="1">
        <v>42751</v>
      </c>
      <c r="E11" s="54" t="s">
        <v>38</v>
      </c>
      <c r="F11" s="55">
        <v>317</v>
      </c>
      <c r="G11" s="56">
        <v>6317</v>
      </c>
      <c r="H11" s="16">
        <v>149270783.11000001</v>
      </c>
      <c r="I11" s="57">
        <v>28</v>
      </c>
      <c r="J11" s="16">
        <v>1082213177.5699999</v>
      </c>
      <c r="K11" s="44">
        <v>42793</v>
      </c>
      <c r="L11" s="44">
        <v>42793</v>
      </c>
      <c r="M11" s="3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53">
        <f t="shared" ref="A12:A48" si="0">A11+1</f>
        <v>2</v>
      </c>
      <c r="B12" s="13" t="s">
        <v>39</v>
      </c>
      <c r="C12" s="13">
        <v>860077695</v>
      </c>
      <c r="D12" s="1">
        <v>42755</v>
      </c>
      <c r="E12" s="13" t="s">
        <v>40</v>
      </c>
      <c r="F12" s="55">
        <v>517</v>
      </c>
      <c r="G12" s="56">
        <v>6417</v>
      </c>
      <c r="H12" s="16">
        <v>7390065</v>
      </c>
      <c r="I12" s="57" t="s">
        <v>41</v>
      </c>
      <c r="J12" s="16">
        <v>53577974</v>
      </c>
      <c r="K12" s="44">
        <v>42793</v>
      </c>
      <c r="L12" s="44">
        <v>42793</v>
      </c>
      <c r="M12" s="15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53">
        <f t="shared" si="0"/>
        <v>3</v>
      </c>
      <c r="B13" s="13" t="s">
        <v>42</v>
      </c>
      <c r="C13" s="55">
        <v>800222505</v>
      </c>
      <c r="D13" s="1">
        <v>42760</v>
      </c>
      <c r="E13" s="13" t="s">
        <v>43</v>
      </c>
      <c r="F13" s="55">
        <v>917</v>
      </c>
      <c r="G13" s="56">
        <v>12417</v>
      </c>
      <c r="H13" s="16">
        <v>10482759</v>
      </c>
      <c r="I13" s="57" t="s">
        <v>44</v>
      </c>
      <c r="J13" s="16">
        <v>76000000</v>
      </c>
      <c r="K13" s="44">
        <v>42794</v>
      </c>
      <c r="L13" s="44">
        <v>42794</v>
      </c>
      <c r="M13" s="3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53">
        <f t="shared" si="0"/>
        <v>4</v>
      </c>
      <c r="B14" s="58" t="s">
        <v>45</v>
      </c>
      <c r="C14" s="59">
        <v>830119276</v>
      </c>
      <c r="D14" s="60">
        <v>42761</v>
      </c>
      <c r="E14" s="61" t="s">
        <v>46</v>
      </c>
      <c r="F14" s="59">
        <v>3217</v>
      </c>
      <c r="G14" s="62">
        <v>12517</v>
      </c>
      <c r="H14" s="63">
        <v>46425697.719999999</v>
      </c>
      <c r="I14" s="64">
        <v>1386</v>
      </c>
      <c r="J14" s="63">
        <v>336586308.5</v>
      </c>
      <c r="K14" s="65"/>
      <c r="L14" s="65"/>
      <c r="M14" s="3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53">
        <f t="shared" si="0"/>
        <v>5</v>
      </c>
      <c r="B15" s="13" t="s">
        <v>47</v>
      </c>
      <c r="C15" s="13">
        <v>900452118</v>
      </c>
      <c r="D15" s="1">
        <v>42762</v>
      </c>
      <c r="E15" s="13" t="s">
        <v>24</v>
      </c>
      <c r="F15" s="55">
        <v>417</v>
      </c>
      <c r="G15" s="56">
        <v>12617</v>
      </c>
      <c r="H15" s="16">
        <v>1772741</v>
      </c>
      <c r="I15" s="57">
        <v>131</v>
      </c>
      <c r="J15" s="16">
        <v>12852370</v>
      </c>
      <c r="K15" s="44">
        <v>42794</v>
      </c>
      <c r="L15" s="44">
        <v>42794</v>
      </c>
      <c r="M15" s="3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53">
        <f t="shared" si="0"/>
        <v>6</v>
      </c>
      <c r="B16" s="13" t="s">
        <v>48</v>
      </c>
      <c r="C16" s="12">
        <v>800198591</v>
      </c>
      <c r="D16" s="1">
        <v>42766</v>
      </c>
      <c r="E16" s="13" t="s">
        <v>26</v>
      </c>
      <c r="F16" s="13">
        <v>1317</v>
      </c>
      <c r="G16" s="32">
        <v>13017</v>
      </c>
      <c r="H16" s="16">
        <v>3448276</v>
      </c>
      <c r="I16" s="51">
        <v>7884</v>
      </c>
      <c r="J16" s="16">
        <v>25000000</v>
      </c>
      <c r="K16" s="44">
        <v>42794</v>
      </c>
      <c r="L16" s="44">
        <v>42794</v>
      </c>
      <c r="M16" s="32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10" ht="23.25" customHeight="1" x14ac:dyDescent="0.25">
      <c r="A17" s="53">
        <f t="shared" si="0"/>
        <v>7</v>
      </c>
      <c r="B17" s="13" t="s">
        <v>47</v>
      </c>
      <c r="C17" s="13">
        <v>900452118</v>
      </c>
      <c r="D17" s="1">
        <v>42769</v>
      </c>
      <c r="E17" s="13" t="s">
        <v>24</v>
      </c>
      <c r="F17" s="55">
        <v>417</v>
      </c>
      <c r="G17" s="56">
        <v>15517</v>
      </c>
      <c r="H17" s="16">
        <v>1772741</v>
      </c>
      <c r="I17" s="57">
        <v>131</v>
      </c>
      <c r="J17" s="16">
        <v>12852370</v>
      </c>
      <c r="K17" s="44">
        <v>42790</v>
      </c>
      <c r="L17" s="44">
        <v>42790</v>
      </c>
      <c r="M17" s="32">
        <v>67702716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</row>
    <row r="18" spans="1:110" ht="23.25" customHeight="1" x14ac:dyDescent="0.25">
      <c r="A18" s="53">
        <f t="shared" si="0"/>
        <v>8</v>
      </c>
      <c r="B18" s="13" t="s">
        <v>39</v>
      </c>
      <c r="C18" s="13">
        <v>860077695</v>
      </c>
      <c r="D18" s="1">
        <v>42769</v>
      </c>
      <c r="E18" s="13" t="s">
        <v>40</v>
      </c>
      <c r="F18" s="55">
        <v>517</v>
      </c>
      <c r="G18" s="56">
        <v>15617</v>
      </c>
      <c r="H18" s="16">
        <v>7390065</v>
      </c>
      <c r="I18" s="57" t="s">
        <v>49</v>
      </c>
      <c r="J18" s="16">
        <v>53577974</v>
      </c>
      <c r="K18" s="44">
        <v>42790</v>
      </c>
      <c r="L18" s="44">
        <v>42790</v>
      </c>
      <c r="M18" s="32">
        <v>67749716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</row>
    <row r="19" spans="1:110" ht="23.25" customHeight="1" x14ac:dyDescent="0.25">
      <c r="A19" s="53">
        <f t="shared" si="0"/>
        <v>9</v>
      </c>
      <c r="B19" s="66" t="s">
        <v>50</v>
      </c>
      <c r="C19" s="55">
        <v>800079939</v>
      </c>
      <c r="D19" s="1">
        <v>42772</v>
      </c>
      <c r="E19" s="13" t="s">
        <v>51</v>
      </c>
      <c r="F19" s="55">
        <v>5317</v>
      </c>
      <c r="G19" s="56">
        <v>15717</v>
      </c>
      <c r="H19" s="56">
        <v>6896551.7199999997</v>
      </c>
      <c r="I19" s="57">
        <v>33714</v>
      </c>
      <c r="J19" s="16">
        <v>50000000</v>
      </c>
      <c r="K19" s="44">
        <v>42790</v>
      </c>
      <c r="L19" s="44">
        <v>42790</v>
      </c>
      <c r="M19" s="32">
        <v>67783816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</row>
    <row r="20" spans="1:110" ht="23.25" customHeight="1" x14ac:dyDescent="0.25">
      <c r="A20" s="53">
        <f t="shared" si="0"/>
        <v>10</v>
      </c>
      <c r="B20" s="66" t="s">
        <v>52</v>
      </c>
      <c r="C20" s="55">
        <v>19374690</v>
      </c>
      <c r="D20" s="1">
        <v>42772</v>
      </c>
      <c r="E20" s="13" t="s">
        <v>53</v>
      </c>
      <c r="F20" s="55">
        <v>5117</v>
      </c>
      <c r="G20" s="56">
        <v>15917</v>
      </c>
      <c r="H20" s="16">
        <v>8689655</v>
      </c>
      <c r="I20" s="57" t="s">
        <v>54</v>
      </c>
      <c r="J20" s="16">
        <v>63000000</v>
      </c>
      <c r="K20" s="44">
        <v>42790</v>
      </c>
      <c r="L20" s="44">
        <v>42790</v>
      </c>
      <c r="M20" s="32">
        <v>67787616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</row>
    <row r="21" spans="1:110" ht="23.25" customHeight="1" x14ac:dyDescent="0.25">
      <c r="A21" s="53">
        <f t="shared" si="0"/>
        <v>11</v>
      </c>
      <c r="B21" s="66" t="s">
        <v>55</v>
      </c>
      <c r="C21" s="55">
        <v>830108265</v>
      </c>
      <c r="D21" s="1">
        <v>42774</v>
      </c>
      <c r="E21" s="55" t="s">
        <v>56</v>
      </c>
      <c r="F21" s="55">
        <v>5417</v>
      </c>
      <c r="G21" s="56">
        <v>20017</v>
      </c>
      <c r="H21" s="16">
        <v>1439782.05</v>
      </c>
      <c r="I21" s="57">
        <v>5853</v>
      </c>
      <c r="J21" s="16">
        <v>10438419.869999999</v>
      </c>
      <c r="K21" s="44">
        <v>42794</v>
      </c>
      <c r="L21" s="44">
        <v>42794</v>
      </c>
      <c r="M21" s="42" t="s">
        <v>27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</row>
    <row r="22" spans="1:110" ht="23.25" customHeight="1" x14ac:dyDescent="0.25">
      <c r="A22" s="53">
        <f t="shared" si="0"/>
        <v>12</v>
      </c>
      <c r="B22" s="58" t="s">
        <v>57</v>
      </c>
      <c r="C22" s="59">
        <v>899999073</v>
      </c>
      <c r="D22" s="60">
        <v>42775</v>
      </c>
      <c r="E22" s="59" t="s">
        <v>58</v>
      </c>
      <c r="F22" s="59">
        <v>617</v>
      </c>
      <c r="G22" s="62">
        <v>20217</v>
      </c>
      <c r="H22" s="63">
        <v>576868.39</v>
      </c>
      <c r="I22" s="64">
        <v>5648</v>
      </c>
      <c r="J22" s="63"/>
      <c r="K22" s="65"/>
      <c r="L22" s="65"/>
      <c r="M22" s="32">
        <v>67827416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</row>
    <row r="23" spans="1:110" ht="23.25" customHeight="1" x14ac:dyDescent="0.25">
      <c r="A23" s="53">
        <f t="shared" si="0"/>
        <v>13</v>
      </c>
      <c r="B23" s="66" t="s">
        <v>59</v>
      </c>
      <c r="C23" s="55">
        <v>900118932</v>
      </c>
      <c r="D23" s="1">
        <v>42775</v>
      </c>
      <c r="E23" s="55" t="s">
        <v>60</v>
      </c>
      <c r="F23" s="55">
        <v>5517</v>
      </c>
      <c r="G23" s="56">
        <v>20317</v>
      </c>
      <c r="H23" s="16">
        <v>560568.76</v>
      </c>
      <c r="I23" s="57">
        <v>2533</v>
      </c>
      <c r="J23" s="16">
        <v>4064123.52</v>
      </c>
      <c r="K23" s="44">
        <v>42794</v>
      </c>
      <c r="L23" s="44">
        <v>42794</v>
      </c>
      <c r="M23" s="32">
        <v>67831416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</row>
    <row r="24" spans="1:110" ht="23.25" customHeight="1" x14ac:dyDescent="0.25">
      <c r="A24" s="53">
        <f t="shared" si="0"/>
        <v>14</v>
      </c>
      <c r="B24" s="13" t="s">
        <v>42</v>
      </c>
      <c r="C24" s="55">
        <v>800222505</v>
      </c>
      <c r="D24" s="1">
        <v>42775</v>
      </c>
      <c r="E24" s="13" t="s">
        <v>43</v>
      </c>
      <c r="F24" s="55">
        <v>917</v>
      </c>
      <c r="G24" s="56">
        <v>20417</v>
      </c>
      <c r="H24" s="16">
        <v>10482759</v>
      </c>
      <c r="I24" s="57" t="s">
        <v>61</v>
      </c>
      <c r="J24" s="16">
        <v>76000000</v>
      </c>
      <c r="K24" s="44">
        <v>42790</v>
      </c>
      <c r="L24" s="44">
        <v>42790</v>
      </c>
      <c r="M24" s="32">
        <v>68399416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</row>
    <row r="25" spans="1:110" ht="23.25" customHeight="1" x14ac:dyDescent="0.25">
      <c r="A25" s="53">
        <f t="shared" si="0"/>
        <v>15</v>
      </c>
      <c r="B25" s="66" t="s">
        <v>62</v>
      </c>
      <c r="C25" s="13">
        <v>800212545</v>
      </c>
      <c r="D25" s="1">
        <v>42775</v>
      </c>
      <c r="E25" s="13" t="s">
        <v>63</v>
      </c>
      <c r="F25" s="55">
        <v>117</v>
      </c>
      <c r="G25" s="56">
        <v>20517</v>
      </c>
      <c r="H25" s="16"/>
      <c r="I25" s="57" t="s">
        <v>64</v>
      </c>
      <c r="J25" s="16">
        <v>1169016499</v>
      </c>
      <c r="K25" s="44">
        <v>42794</v>
      </c>
      <c r="L25" s="44">
        <v>42794</v>
      </c>
      <c r="M25" s="47" t="s">
        <v>28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</row>
    <row r="26" spans="1:110" ht="23.25" customHeight="1" x14ac:dyDescent="0.25">
      <c r="A26" s="53">
        <f t="shared" si="0"/>
        <v>16</v>
      </c>
      <c r="B26" s="66" t="s">
        <v>65</v>
      </c>
      <c r="C26" s="55">
        <v>830122370</v>
      </c>
      <c r="D26" s="1">
        <v>42775</v>
      </c>
      <c r="E26" s="13" t="s">
        <v>66</v>
      </c>
      <c r="F26" s="55">
        <v>1517</v>
      </c>
      <c r="G26" s="56">
        <v>20617</v>
      </c>
      <c r="H26" s="16">
        <v>1048863</v>
      </c>
      <c r="I26" s="57">
        <v>3635</v>
      </c>
      <c r="J26" s="16">
        <v>7604260</v>
      </c>
      <c r="K26" s="44">
        <v>42794</v>
      </c>
      <c r="L26" s="44">
        <v>42794</v>
      </c>
      <c r="M26" s="11">
        <v>71580116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</row>
    <row r="27" spans="1:110" ht="23.25" customHeight="1" x14ac:dyDescent="0.25">
      <c r="A27" s="53">
        <f t="shared" si="0"/>
        <v>17</v>
      </c>
      <c r="B27" s="66" t="s">
        <v>67</v>
      </c>
      <c r="C27" s="55">
        <v>900105979</v>
      </c>
      <c r="D27" s="1">
        <v>42782</v>
      </c>
      <c r="E27" s="13" t="s">
        <v>68</v>
      </c>
      <c r="F27" s="55">
        <v>1217</v>
      </c>
      <c r="G27" s="56">
        <v>25717</v>
      </c>
      <c r="H27" s="16">
        <v>720873.52</v>
      </c>
      <c r="I27" s="57">
        <v>5463</v>
      </c>
      <c r="J27" s="16">
        <v>5226333</v>
      </c>
      <c r="K27" s="44">
        <v>42825</v>
      </c>
      <c r="L27" s="44">
        <v>42825</v>
      </c>
      <c r="M27" s="50" t="s">
        <v>29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</row>
    <row r="28" spans="1:110" ht="23.25" customHeight="1" x14ac:dyDescent="0.25">
      <c r="A28" s="53">
        <f t="shared" si="0"/>
        <v>18</v>
      </c>
      <c r="B28" s="66" t="s">
        <v>69</v>
      </c>
      <c r="C28" s="55">
        <v>900062917</v>
      </c>
      <c r="D28" s="1">
        <v>42782</v>
      </c>
      <c r="E28" s="13" t="s">
        <v>22</v>
      </c>
      <c r="F28" s="55">
        <v>5617</v>
      </c>
      <c r="G28" s="56" t="s">
        <v>70</v>
      </c>
      <c r="H28" s="16"/>
      <c r="I28" s="57" t="s">
        <v>71</v>
      </c>
      <c r="J28" s="16">
        <f>51296100+988200</f>
        <v>52284300</v>
      </c>
      <c r="K28" s="44">
        <v>42825</v>
      </c>
      <c r="L28" s="44">
        <v>42825</v>
      </c>
      <c r="M28" s="11">
        <v>71897716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</row>
    <row r="29" spans="1:110" ht="23.25" customHeight="1" x14ac:dyDescent="0.25">
      <c r="A29" s="53">
        <f t="shared" si="0"/>
        <v>19</v>
      </c>
      <c r="B29" s="66" t="s">
        <v>72</v>
      </c>
      <c r="C29" s="55">
        <v>800075003</v>
      </c>
      <c r="D29" s="1">
        <v>42783</v>
      </c>
      <c r="E29" s="55" t="s">
        <v>73</v>
      </c>
      <c r="F29" s="55">
        <v>217</v>
      </c>
      <c r="G29" s="56">
        <v>26317</v>
      </c>
      <c r="H29" s="16"/>
      <c r="I29" s="57" t="s">
        <v>74</v>
      </c>
      <c r="J29" s="67">
        <v>285519535</v>
      </c>
      <c r="K29" s="44">
        <v>42825</v>
      </c>
      <c r="L29" s="44">
        <v>42825</v>
      </c>
      <c r="M29" s="18">
        <v>71585216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</row>
    <row r="30" spans="1:110" ht="23.25" customHeight="1" x14ac:dyDescent="0.25">
      <c r="A30" s="134">
        <f t="shared" si="0"/>
        <v>20</v>
      </c>
      <c r="B30" s="66" t="s">
        <v>75</v>
      </c>
      <c r="C30" s="55">
        <v>800141397</v>
      </c>
      <c r="D30" s="1">
        <v>42787</v>
      </c>
      <c r="E30" s="55" t="s">
        <v>76</v>
      </c>
      <c r="F30" s="137">
        <v>717</v>
      </c>
      <c r="G30" s="56">
        <v>27917</v>
      </c>
      <c r="H30" s="16">
        <v>182471237.43000001</v>
      </c>
      <c r="I30" s="57" t="s">
        <v>77</v>
      </c>
      <c r="J30" s="16">
        <v>1099890000</v>
      </c>
      <c r="K30" s="139">
        <v>42825</v>
      </c>
      <c r="L30" s="139">
        <v>42825</v>
      </c>
      <c r="M30" s="12">
        <v>71591016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</row>
    <row r="31" spans="1:110" ht="23.25" customHeight="1" x14ac:dyDescent="0.25">
      <c r="A31" s="135"/>
      <c r="B31" s="66" t="s">
        <v>78</v>
      </c>
      <c r="C31" s="55">
        <v>800141397</v>
      </c>
      <c r="D31" s="1">
        <v>42787</v>
      </c>
      <c r="E31" s="55" t="s">
        <v>76</v>
      </c>
      <c r="F31" s="138"/>
      <c r="G31" s="56">
        <v>27917</v>
      </c>
      <c r="H31" s="16"/>
      <c r="I31" s="57" t="s">
        <v>77</v>
      </c>
      <c r="J31" s="16">
        <v>192347111.59999999</v>
      </c>
      <c r="K31" s="140"/>
      <c r="L31" s="140"/>
      <c r="M31" s="11">
        <v>71594816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</row>
    <row r="32" spans="1:110" ht="23.25" customHeight="1" x14ac:dyDescent="0.25">
      <c r="A32" s="136"/>
      <c r="B32" s="66" t="s">
        <v>79</v>
      </c>
      <c r="C32" s="55">
        <v>800141397</v>
      </c>
      <c r="D32" s="1">
        <v>42787</v>
      </c>
      <c r="E32" s="55" t="s">
        <v>76</v>
      </c>
      <c r="F32" s="56">
        <v>10117</v>
      </c>
      <c r="G32" s="56">
        <v>28017</v>
      </c>
      <c r="H32" s="16"/>
      <c r="I32" s="57" t="s">
        <v>77</v>
      </c>
      <c r="J32" s="16">
        <v>70030886</v>
      </c>
      <c r="K32" s="44">
        <v>42825</v>
      </c>
      <c r="L32" s="44">
        <v>42825</v>
      </c>
      <c r="M32" s="15">
        <f>6972207.98+778963.61</f>
        <v>7751171.5900000008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</row>
    <row r="33" spans="1:110" ht="23.25" customHeight="1" x14ac:dyDescent="0.25">
      <c r="A33" s="53">
        <f>A30+1</f>
        <v>21</v>
      </c>
      <c r="B33" s="66" t="s">
        <v>62</v>
      </c>
      <c r="C33" s="13">
        <v>800212545</v>
      </c>
      <c r="D33" s="1">
        <v>42787</v>
      </c>
      <c r="E33" s="13" t="s">
        <v>63</v>
      </c>
      <c r="F33" s="55">
        <v>117</v>
      </c>
      <c r="G33" s="56">
        <v>28117</v>
      </c>
      <c r="H33" s="16"/>
      <c r="I33" s="57" t="s">
        <v>80</v>
      </c>
      <c r="J33" s="16">
        <v>644114762</v>
      </c>
      <c r="K33" s="44">
        <v>42825</v>
      </c>
      <c r="L33" s="44">
        <v>42825</v>
      </c>
      <c r="M33" s="11">
        <v>75351616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</row>
    <row r="34" spans="1:110" ht="23.25" customHeight="1" x14ac:dyDescent="0.25">
      <c r="A34" s="53">
        <f t="shared" si="0"/>
        <v>22</v>
      </c>
      <c r="B34" s="68" t="s">
        <v>81</v>
      </c>
      <c r="C34" s="55">
        <v>800212285</v>
      </c>
      <c r="D34" s="1">
        <v>42788</v>
      </c>
      <c r="E34" s="69" t="s">
        <v>82</v>
      </c>
      <c r="F34" s="55">
        <v>4717</v>
      </c>
      <c r="G34" s="56">
        <v>28317</v>
      </c>
      <c r="H34" s="16"/>
      <c r="I34" s="57" t="s">
        <v>83</v>
      </c>
      <c r="J34" s="70">
        <v>258375499.99000001</v>
      </c>
      <c r="K34" s="44">
        <v>42825</v>
      </c>
      <c r="L34" s="44">
        <v>42825</v>
      </c>
      <c r="M34" s="12">
        <v>75333016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</row>
    <row r="35" spans="1:110" ht="23.25" customHeight="1" x14ac:dyDescent="0.25">
      <c r="A35" s="53">
        <f t="shared" si="0"/>
        <v>23</v>
      </c>
      <c r="B35" s="68" t="s">
        <v>84</v>
      </c>
      <c r="C35" s="55">
        <v>901028912</v>
      </c>
      <c r="D35" s="1">
        <v>42788</v>
      </c>
      <c r="E35" s="69" t="s">
        <v>85</v>
      </c>
      <c r="F35" s="55">
        <v>5717</v>
      </c>
      <c r="G35" s="56">
        <v>28417</v>
      </c>
      <c r="H35" s="16"/>
      <c r="I35" s="57" t="s">
        <v>86</v>
      </c>
      <c r="J35" s="16">
        <v>417669554.26999998</v>
      </c>
      <c r="K35" s="44">
        <v>42825</v>
      </c>
      <c r="L35" s="44">
        <v>42825</v>
      </c>
      <c r="M35" s="50" t="s">
        <v>31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</row>
    <row r="36" spans="1:110" ht="23.25" customHeight="1" x14ac:dyDescent="0.25">
      <c r="A36" s="53">
        <f t="shared" si="0"/>
        <v>24</v>
      </c>
      <c r="B36" s="58" t="s">
        <v>87</v>
      </c>
      <c r="C36" s="61">
        <v>800148041</v>
      </c>
      <c r="D36" s="60">
        <v>42789</v>
      </c>
      <c r="E36" s="71" t="s">
        <v>88</v>
      </c>
      <c r="F36" s="59">
        <v>817</v>
      </c>
      <c r="G36" s="62">
        <v>42817</v>
      </c>
      <c r="H36" s="63"/>
      <c r="I36" s="64" t="s">
        <v>89</v>
      </c>
      <c r="J36" s="63">
        <v>110609191.5</v>
      </c>
      <c r="K36" s="65"/>
      <c r="L36" s="65"/>
      <c r="M36" s="11">
        <v>75353116</v>
      </c>
    </row>
    <row r="37" spans="1:110" ht="23.25" customHeight="1" x14ac:dyDescent="0.25">
      <c r="A37" s="53">
        <f t="shared" si="0"/>
        <v>25</v>
      </c>
      <c r="B37" s="68" t="s">
        <v>90</v>
      </c>
      <c r="C37" s="55">
        <v>891410137</v>
      </c>
      <c r="D37" s="1">
        <v>42789</v>
      </c>
      <c r="E37" s="69" t="s">
        <v>91</v>
      </c>
      <c r="F37" s="55">
        <v>4617</v>
      </c>
      <c r="G37" s="56">
        <v>29117</v>
      </c>
      <c r="H37" s="16"/>
      <c r="I37" s="57" t="s">
        <v>86</v>
      </c>
      <c r="J37" s="16">
        <v>153001501</v>
      </c>
      <c r="K37" s="44">
        <v>42825</v>
      </c>
      <c r="L37" s="44">
        <v>42825</v>
      </c>
      <c r="M37" s="52" t="s">
        <v>32</v>
      </c>
    </row>
    <row r="38" spans="1:110" ht="23.25" customHeight="1" x14ac:dyDescent="0.25">
      <c r="A38" s="53">
        <f t="shared" si="0"/>
        <v>26</v>
      </c>
      <c r="B38" s="68" t="s">
        <v>92</v>
      </c>
      <c r="C38" s="55">
        <v>901026123</v>
      </c>
      <c r="D38" s="1">
        <v>42789</v>
      </c>
      <c r="E38" s="69" t="s">
        <v>93</v>
      </c>
      <c r="F38" s="55">
        <v>4817</v>
      </c>
      <c r="G38" s="56">
        <v>29217</v>
      </c>
      <c r="H38" s="16"/>
      <c r="I38" s="57" t="s">
        <v>86</v>
      </c>
      <c r="J38" s="16">
        <v>509813025.60000002</v>
      </c>
      <c r="K38" s="44">
        <v>42825</v>
      </c>
      <c r="L38" s="44">
        <v>42825</v>
      </c>
      <c r="M38" s="11">
        <v>76640716</v>
      </c>
    </row>
    <row r="39" spans="1:110" ht="23.25" customHeight="1" x14ac:dyDescent="0.25">
      <c r="A39" s="53">
        <f t="shared" si="0"/>
        <v>27</v>
      </c>
      <c r="B39" s="59" t="s">
        <v>94</v>
      </c>
      <c r="C39" s="61">
        <v>860002400</v>
      </c>
      <c r="D39" s="60">
        <v>42794</v>
      </c>
      <c r="E39" s="59" t="s">
        <v>30</v>
      </c>
      <c r="F39" s="61">
        <v>26317</v>
      </c>
      <c r="G39" s="72">
        <v>33817</v>
      </c>
      <c r="H39" s="73"/>
      <c r="I39" s="74" t="s">
        <v>95</v>
      </c>
      <c r="J39" s="73">
        <v>13510668235</v>
      </c>
      <c r="K39" s="61"/>
      <c r="L39" s="61"/>
      <c r="M39" s="11">
        <v>76637716</v>
      </c>
    </row>
    <row r="40" spans="1:110" ht="23.25" customHeight="1" x14ac:dyDescent="0.25">
      <c r="A40" s="53">
        <f t="shared" si="0"/>
        <v>28</v>
      </c>
      <c r="B40" s="13" t="s">
        <v>48</v>
      </c>
      <c r="C40" s="12">
        <v>800198591</v>
      </c>
      <c r="D40" s="1">
        <v>42795</v>
      </c>
      <c r="E40" s="13" t="s">
        <v>26</v>
      </c>
      <c r="F40" s="13">
        <v>1317</v>
      </c>
      <c r="G40" s="32">
        <v>34517</v>
      </c>
      <c r="H40" s="16">
        <v>3448276</v>
      </c>
      <c r="I40" s="51">
        <v>7938</v>
      </c>
      <c r="J40" s="16">
        <v>25000000</v>
      </c>
      <c r="K40" s="44">
        <v>42825</v>
      </c>
      <c r="L40" s="44">
        <v>42825</v>
      </c>
      <c r="M40" s="11">
        <v>82975616</v>
      </c>
    </row>
    <row r="41" spans="1:110" ht="23.25" customHeight="1" x14ac:dyDescent="0.25">
      <c r="A41" s="53">
        <f t="shared" si="0"/>
        <v>29</v>
      </c>
      <c r="B41" s="75" t="s">
        <v>96</v>
      </c>
      <c r="C41" s="61">
        <v>901037003</v>
      </c>
      <c r="D41" s="60">
        <v>42795</v>
      </c>
      <c r="E41" s="76" t="s">
        <v>97</v>
      </c>
      <c r="F41" s="61">
        <v>4917</v>
      </c>
      <c r="G41" s="72">
        <v>34617</v>
      </c>
      <c r="H41" s="73"/>
      <c r="I41" s="74">
        <v>3</v>
      </c>
      <c r="J41" s="73">
        <v>39162378.75</v>
      </c>
      <c r="K41" s="61"/>
      <c r="L41" s="61"/>
      <c r="M41" s="11">
        <v>75567316</v>
      </c>
    </row>
    <row r="42" spans="1:110" ht="23.25" customHeight="1" x14ac:dyDescent="0.25">
      <c r="A42" s="53">
        <f t="shared" si="0"/>
        <v>30</v>
      </c>
      <c r="B42" s="77" t="s">
        <v>98</v>
      </c>
      <c r="C42" s="55">
        <v>860002400</v>
      </c>
      <c r="D42" s="1">
        <v>42797</v>
      </c>
      <c r="E42" s="55" t="s">
        <v>30</v>
      </c>
      <c r="F42" s="55">
        <v>12017</v>
      </c>
      <c r="G42" s="56">
        <v>38917</v>
      </c>
      <c r="H42" s="16"/>
      <c r="I42" s="57" t="s">
        <v>99</v>
      </c>
      <c r="J42" s="16">
        <v>4049088338.9699998</v>
      </c>
      <c r="K42" s="44">
        <v>42825</v>
      </c>
      <c r="L42" s="44">
        <v>42825</v>
      </c>
      <c r="M42" s="11">
        <v>75590116</v>
      </c>
    </row>
    <row r="43" spans="1:110" ht="23.25" customHeight="1" x14ac:dyDescent="0.25">
      <c r="A43" s="53">
        <f t="shared" si="0"/>
        <v>31</v>
      </c>
      <c r="B43" s="13" t="s">
        <v>39</v>
      </c>
      <c r="C43" s="13">
        <v>860077695</v>
      </c>
      <c r="D43" s="1">
        <v>42797</v>
      </c>
      <c r="E43" s="13" t="s">
        <v>40</v>
      </c>
      <c r="F43" s="55">
        <v>517</v>
      </c>
      <c r="G43" s="56">
        <v>39017</v>
      </c>
      <c r="H43" s="16">
        <v>7390065</v>
      </c>
      <c r="I43" s="57" t="s">
        <v>100</v>
      </c>
      <c r="J43" s="16">
        <v>53577974</v>
      </c>
      <c r="K43" s="44">
        <v>42825</v>
      </c>
      <c r="L43" s="44">
        <v>42825</v>
      </c>
      <c r="M43" s="11">
        <v>75601516</v>
      </c>
    </row>
    <row r="44" spans="1:110" ht="23.25" customHeight="1" x14ac:dyDescent="0.25">
      <c r="A44" s="53">
        <f t="shared" si="0"/>
        <v>32</v>
      </c>
      <c r="B44" s="13" t="s">
        <v>47</v>
      </c>
      <c r="C44" s="13">
        <v>900452118</v>
      </c>
      <c r="D44" s="1">
        <v>42797</v>
      </c>
      <c r="E44" s="13" t="s">
        <v>24</v>
      </c>
      <c r="F44" s="55">
        <v>417</v>
      </c>
      <c r="G44" s="56">
        <v>39217</v>
      </c>
      <c r="H44" s="16">
        <v>1772741</v>
      </c>
      <c r="I44" s="57">
        <v>136</v>
      </c>
      <c r="J44" s="16">
        <v>12852370</v>
      </c>
      <c r="K44" s="44">
        <v>42825</v>
      </c>
      <c r="L44" s="44">
        <v>42825</v>
      </c>
      <c r="M44" s="11">
        <v>75612716</v>
      </c>
    </row>
    <row r="45" spans="1:110" ht="23.25" customHeight="1" x14ac:dyDescent="0.25">
      <c r="A45" s="53">
        <f t="shared" si="0"/>
        <v>33</v>
      </c>
      <c r="B45" s="66" t="s">
        <v>50</v>
      </c>
      <c r="C45" s="55">
        <v>800079939</v>
      </c>
      <c r="D45" s="1">
        <v>42797</v>
      </c>
      <c r="E45" s="13" t="s">
        <v>51</v>
      </c>
      <c r="F45" s="55">
        <v>5317</v>
      </c>
      <c r="G45" s="56">
        <v>39317</v>
      </c>
      <c r="H45" s="56">
        <v>6896551.7199999997</v>
      </c>
      <c r="I45" s="57">
        <v>33923</v>
      </c>
      <c r="J45" s="16">
        <v>50000000</v>
      </c>
      <c r="K45" s="44">
        <v>42825</v>
      </c>
      <c r="L45" s="44">
        <v>42825</v>
      </c>
      <c r="M45" s="11">
        <v>75620216</v>
      </c>
    </row>
    <row r="46" spans="1:110" ht="23.25" customHeight="1" x14ac:dyDescent="0.25">
      <c r="A46" s="53">
        <f t="shared" si="0"/>
        <v>34</v>
      </c>
      <c r="B46" s="55" t="s">
        <v>94</v>
      </c>
      <c r="C46" s="13">
        <v>860002400</v>
      </c>
      <c r="D46" s="1">
        <v>42801</v>
      </c>
      <c r="E46" s="55" t="s">
        <v>30</v>
      </c>
      <c r="F46" s="55">
        <v>26317</v>
      </c>
      <c r="G46" s="56">
        <v>37617</v>
      </c>
      <c r="H46" s="16"/>
      <c r="I46" s="57" t="s">
        <v>95</v>
      </c>
      <c r="J46" s="16">
        <v>13510668235</v>
      </c>
      <c r="K46" s="44">
        <v>42825</v>
      </c>
      <c r="L46" s="12"/>
      <c r="M46" s="11">
        <v>83336416</v>
      </c>
    </row>
    <row r="47" spans="1:110" ht="23.25" customHeight="1" x14ac:dyDescent="0.25">
      <c r="A47" s="53">
        <f t="shared" si="0"/>
        <v>35</v>
      </c>
      <c r="B47" s="66" t="s">
        <v>62</v>
      </c>
      <c r="C47" s="55">
        <v>800212545</v>
      </c>
      <c r="D47" s="1">
        <v>42804</v>
      </c>
      <c r="E47" s="55" t="s">
        <v>63</v>
      </c>
      <c r="F47" s="55">
        <v>117</v>
      </c>
      <c r="G47" s="56">
        <v>43117</v>
      </c>
      <c r="H47" s="16"/>
      <c r="I47" s="57"/>
      <c r="J47" s="16">
        <v>852483280</v>
      </c>
      <c r="K47" s="44">
        <v>42825</v>
      </c>
      <c r="L47" s="44">
        <v>42825</v>
      </c>
      <c r="M47" s="11">
        <v>75629016</v>
      </c>
    </row>
    <row r="48" spans="1:110" ht="23.25" customHeight="1" x14ac:dyDescent="0.25">
      <c r="A48" s="53">
        <f t="shared" si="0"/>
        <v>36</v>
      </c>
      <c r="B48" s="66" t="s">
        <v>87</v>
      </c>
      <c r="C48" s="13">
        <v>800148041</v>
      </c>
      <c r="D48" s="1">
        <v>42807</v>
      </c>
      <c r="E48" s="69" t="s">
        <v>88</v>
      </c>
      <c r="F48" s="55">
        <v>817</v>
      </c>
      <c r="G48" s="56">
        <v>42817</v>
      </c>
      <c r="H48" s="16"/>
      <c r="I48" s="57" t="s">
        <v>89</v>
      </c>
      <c r="J48" s="16">
        <v>109581355</v>
      </c>
      <c r="K48" s="44">
        <v>42825</v>
      </c>
      <c r="L48" s="78"/>
      <c r="M48" s="11">
        <v>75637916</v>
      </c>
    </row>
  </sheetData>
  <mergeCells count="10">
    <mergeCell ref="A5:K5"/>
    <mergeCell ref="A1:K1"/>
    <mergeCell ref="A2:K2"/>
    <mergeCell ref="A3:K3"/>
    <mergeCell ref="A7:K7"/>
    <mergeCell ref="A30:A32"/>
    <mergeCell ref="F30:F31"/>
    <mergeCell ref="K30:K31"/>
    <mergeCell ref="L30:L31"/>
    <mergeCell ref="A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5"/>
  <sheetViews>
    <sheetView zoomScale="60" zoomScaleNormal="60" workbookViewId="0">
      <pane ySplit="10" topLeftCell="A11" activePane="bottomLeft" state="frozen"/>
      <selection activeCell="A196" sqref="A196"/>
      <selection pane="bottomLeft" activeCell="A7" sqref="A7:K7"/>
    </sheetView>
  </sheetViews>
  <sheetFormatPr baseColWidth="10" defaultRowHeight="23.25" customHeight="1" x14ac:dyDescent="0.25"/>
  <cols>
    <col min="1" max="1" width="9.5703125" style="38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7" hidden="1" customWidth="1"/>
    <col min="9" max="9" width="32.140625" style="36" customWidth="1"/>
    <col min="10" max="10" width="27.140625" style="27" customWidth="1"/>
    <col min="11" max="11" width="28.7109375" customWidth="1"/>
    <col min="12" max="12" width="28.140625" hidden="1" customWidth="1"/>
    <col min="13" max="13" width="29.140625" style="20" hidden="1" customWidth="1"/>
    <col min="14" max="14" width="34.140625" style="20" customWidth="1"/>
    <col min="15" max="15" width="43.28515625" style="20" customWidth="1"/>
    <col min="16" max="16" width="32" style="20" customWidth="1"/>
    <col min="17" max="17" width="40.5703125" style="20" customWidth="1"/>
    <col min="18" max="18" width="34.42578125" style="20" customWidth="1"/>
    <col min="19" max="19" width="34" style="20" customWidth="1"/>
    <col min="20" max="20" width="44.28515625" style="20" customWidth="1"/>
    <col min="21" max="21" width="33.5703125" style="20" customWidth="1"/>
    <col min="22" max="110" width="11.42578125" style="20"/>
  </cols>
  <sheetData>
    <row r="1" spans="1:110" ht="23.25" customHeight="1" x14ac:dyDescent="0.25">
      <c r="A1" s="141" t="s">
        <v>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8" t="s">
        <v>14</v>
      </c>
    </row>
    <row r="2" spans="1:110" ht="23.25" customHeight="1" x14ac:dyDescent="0.25">
      <c r="A2" s="141" t="s">
        <v>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39"/>
    </row>
    <row r="3" spans="1:110" ht="23.25" customHeight="1" x14ac:dyDescent="0.25">
      <c r="A3" s="141" t="s">
        <v>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39"/>
    </row>
    <row r="4" spans="1:110" ht="23.25" customHeight="1" x14ac:dyDescent="0.25">
      <c r="A4" s="21"/>
      <c r="B4" s="22"/>
      <c r="C4" s="23"/>
      <c r="D4" s="24"/>
      <c r="E4" s="25"/>
      <c r="F4" s="26"/>
      <c r="H4"/>
      <c r="I4" s="21"/>
      <c r="J4" s="22"/>
      <c r="K4" s="23"/>
      <c r="L4" s="39"/>
    </row>
    <row r="5" spans="1:110" ht="23.25" customHeight="1" x14ac:dyDescent="0.25">
      <c r="A5" s="141" t="s">
        <v>34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39"/>
    </row>
    <row r="6" spans="1:110" ht="23.25" customHeight="1" x14ac:dyDescent="0.25">
      <c r="A6" s="20"/>
      <c r="H6"/>
      <c r="I6"/>
      <c r="J6"/>
      <c r="L6" t="s">
        <v>15</v>
      </c>
    </row>
    <row r="7" spans="1:110" ht="23.25" customHeight="1" x14ac:dyDescent="0.25">
      <c r="A7" s="142" t="s">
        <v>224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t="s">
        <v>16</v>
      </c>
    </row>
    <row r="8" spans="1:110" ht="23.25" customHeight="1" x14ac:dyDescent="0.25">
      <c r="A8" s="141" t="s">
        <v>17</v>
      </c>
      <c r="B8" s="141"/>
      <c r="C8" s="141"/>
      <c r="D8" s="141"/>
      <c r="E8" s="141"/>
      <c r="F8" s="141"/>
      <c r="G8" s="141"/>
      <c r="H8" s="141"/>
      <c r="I8" s="40"/>
      <c r="J8" s="41"/>
      <c r="K8" s="20"/>
      <c r="L8" t="s">
        <v>18</v>
      </c>
    </row>
    <row r="9" spans="1:110" ht="23.25" customHeight="1" x14ac:dyDescent="0.25">
      <c r="G9" s="30" t="s">
        <v>19</v>
      </c>
      <c r="H9" s="29">
        <f>10399521*0.16</f>
        <v>1663923.36</v>
      </c>
      <c r="I9" s="41"/>
      <c r="J9" s="79" t="s">
        <v>101</v>
      </c>
      <c r="K9" s="37"/>
      <c r="L9" t="s">
        <v>20</v>
      </c>
    </row>
    <row r="10" spans="1:110" s="31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</row>
    <row r="11" spans="1:110" ht="23.25" customHeight="1" x14ac:dyDescent="0.25">
      <c r="A11" s="80">
        <v>1</v>
      </c>
      <c r="B11" s="68" t="s">
        <v>84</v>
      </c>
      <c r="C11" s="55">
        <v>901028912</v>
      </c>
      <c r="D11" s="1">
        <v>42788</v>
      </c>
      <c r="E11" s="69" t="s">
        <v>85</v>
      </c>
      <c r="F11" s="55">
        <v>5717</v>
      </c>
      <c r="G11" s="56">
        <v>28517</v>
      </c>
      <c r="H11" s="16"/>
      <c r="I11" s="57" t="s">
        <v>86</v>
      </c>
      <c r="J11" s="16">
        <v>22348691.600000001</v>
      </c>
      <c r="K11" s="44">
        <v>42795</v>
      </c>
      <c r="L11" s="44">
        <v>42825</v>
      </c>
      <c r="M11" s="3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80">
        <f t="shared" ref="A12:A15" si="0">A11+1</f>
        <v>2</v>
      </c>
      <c r="B12" s="58" t="s">
        <v>87</v>
      </c>
      <c r="C12" s="61">
        <v>800148041</v>
      </c>
      <c r="D12" s="60">
        <v>42789</v>
      </c>
      <c r="E12" s="71" t="s">
        <v>88</v>
      </c>
      <c r="F12" s="59">
        <v>817</v>
      </c>
      <c r="G12" s="62">
        <v>42717</v>
      </c>
      <c r="H12" s="63"/>
      <c r="I12" s="64" t="s">
        <v>89</v>
      </c>
      <c r="J12" s="63">
        <v>5115129.5</v>
      </c>
      <c r="K12" s="81"/>
      <c r="L12" s="81"/>
      <c r="M12" s="15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80">
        <f t="shared" si="0"/>
        <v>3</v>
      </c>
      <c r="B13" s="68" t="s">
        <v>92</v>
      </c>
      <c r="C13" s="55">
        <v>901026123</v>
      </c>
      <c r="D13" s="1">
        <v>42789</v>
      </c>
      <c r="E13" s="69" t="s">
        <v>93</v>
      </c>
      <c r="F13" s="55">
        <v>4817</v>
      </c>
      <c r="G13" s="56">
        <v>29317</v>
      </c>
      <c r="H13" s="16"/>
      <c r="I13" s="57" t="s">
        <v>86</v>
      </c>
      <c r="J13" s="16">
        <v>26354186.390000001</v>
      </c>
      <c r="K13" s="44">
        <v>42821</v>
      </c>
      <c r="L13" s="44">
        <v>42794</v>
      </c>
      <c r="M13" s="3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80">
        <f t="shared" si="0"/>
        <v>4</v>
      </c>
      <c r="B14" s="75" t="s">
        <v>96</v>
      </c>
      <c r="C14" s="61">
        <v>901037003</v>
      </c>
      <c r="D14" s="83">
        <v>42795</v>
      </c>
      <c r="E14" s="76" t="s">
        <v>97</v>
      </c>
      <c r="F14" s="61">
        <v>4917</v>
      </c>
      <c r="G14" s="72">
        <v>34717</v>
      </c>
      <c r="H14" s="84">
        <v>320848.61</v>
      </c>
      <c r="I14" s="85">
        <v>3</v>
      </c>
      <c r="J14" s="86">
        <v>11543732.119999999</v>
      </c>
      <c r="K14" s="88"/>
      <c r="L14" s="88"/>
      <c r="M14" s="3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80">
        <f t="shared" si="0"/>
        <v>5</v>
      </c>
      <c r="B15" s="66" t="s">
        <v>87</v>
      </c>
      <c r="C15" s="13">
        <v>800148041</v>
      </c>
      <c r="D15" s="1">
        <v>42789</v>
      </c>
      <c r="E15" s="69" t="s">
        <v>88</v>
      </c>
      <c r="F15" s="55">
        <v>817</v>
      </c>
      <c r="G15" s="56">
        <v>66717</v>
      </c>
      <c r="H15" s="16"/>
      <c r="I15" s="57" t="s">
        <v>89</v>
      </c>
      <c r="J15" s="16">
        <v>6142966</v>
      </c>
      <c r="K15" s="44">
        <v>42825</v>
      </c>
      <c r="L15" s="89"/>
      <c r="M15" s="3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6"/>
  <sheetViews>
    <sheetView zoomScale="60" zoomScaleNormal="60" workbookViewId="0">
      <pane ySplit="10" topLeftCell="A11" activePane="bottomLeft" state="frozen"/>
      <selection activeCell="A196" sqref="A196"/>
      <selection pane="bottomLeft" activeCell="N10" sqref="N10"/>
    </sheetView>
  </sheetViews>
  <sheetFormatPr baseColWidth="10" defaultRowHeight="23.25" customHeight="1" x14ac:dyDescent="0.25"/>
  <cols>
    <col min="1" max="1" width="9.5703125" style="38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7" hidden="1" customWidth="1"/>
    <col min="9" max="9" width="32.140625" style="36" customWidth="1"/>
    <col min="10" max="10" width="27.140625" style="27" customWidth="1"/>
    <col min="11" max="11" width="28.7109375" customWidth="1"/>
    <col min="12" max="12" width="28.140625" hidden="1" customWidth="1"/>
    <col min="13" max="13" width="29.140625" style="20" hidden="1" customWidth="1"/>
    <col min="14" max="14" width="34.140625" style="20" customWidth="1"/>
    <col min="15" max="15" width="43.28515625" style="20" customWidth="1"/>
    <col min="16" max="16" width="32" style="20" customWidth="1"/>
    <col min="17" max="17" width="40.5703125" style="20" customWidth="1"/>
    <col min="18" max="18" width="34.42578125" style="20" customWidth="1"/>
    <col min="19" max="19" width="34" style="20" customWidth="1"/>
    <col min="20" max="20" width="44.28515625" style="20" customWidth="1"/>
    <col min="21" max="21" width="33.5703125" style="20" customWidth="1"/>
    <col min="22" max="110" width="11.42578125" style="20"/>
  </cols>
  <sheetData>
    <row r="1" spans="1:110" ht="23.25" customHeight="1" x14ac:dyDescent="0.25">
      <c r="A1" s="141" t="s">
        <v>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8" t="s">
        <v>14</v>
      </c>
    </row>
    <row r="2" spans="1:110" ht="23.25" customHeight="1" x14ac:dyDescent="0.25">
      <c r="A2" s="141" t="s">
        <v>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39"/>
    </row>
    <row r="3" spans="1:110" ht="23.25" customHeight="1" x14ac:dyDescent="0.25">
      <c r="A3" s="141" t="s">
        <v>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39"/>
    </row>
    <row r="4" spans="1:110" ht="23.25" customHeight="1" x14ac:dyDescent="0.25">
      <c r="A4" s="21"/>
      <c r="B4" s="22"/>
      <c r="C4" s="23"/>
      <c r="D4" s="24"/>
      <c r="E4" s="25"/>
      <c r="F4" s="26"/>
      <c r="H4"/>
      <c r="I4" s="21"/>
      <c r="J4" s="22"/>
      <c r="K4" s="23"/>
      <c r="L4" s="39"/>
    </row>
    <row r="5" spans="1:110" ht="23.25" customHeight="1" x14ac:dyDescent="0.25">
      <c r="A5" s="141" t="s">
        <v>34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39"/>
    </row>
    <row r="6" spans="1:110" ht="23.25" customHeight="1" x14ac:dyDescent="0.25">
      <c r="A6" s="20"/>
      <c r="H6"/>
      <c r="I6"/>
      <c r="J6"/>
      <c r="L6" t="s">
        <v>15</v>
      </c>
    </row>
    <row r="7" spans="1:110" ht="23.25" customHeight="1" x14ac:dyDescent="0.25">
      <c r="A7" s="142" t="s">
        <v>225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t="s">
        <v>16</v>
      </c>
    </row>
    <row r="8" spans="1:110" ht="23.25" customHeight="1" x14ac:dyDescent="0.25">
      <c r="A8" s="141" t="s">
        <v>17</v>
      </c>
      <c r="B8" s="141"/>
      <c r="C8" s="141"/>
      <c r="D8" s="141"/>
      <c r="E8" s="141"/>
      <c r="F8" s="141"/>
      <c r="G8" s="141"/>
      <c r="H8" s="141"/>
      <c r="I8" s="40"/>
      <c r="J8" s="41"/>
      <c r="K8" s="20"/>
      <c r="L8" t="s">
        <v>18</v>
      </c>
    </row>
    <row r="9" spans="1:110" ht="23.25" customHeight="1" x14ac:dyDescent="0.25">
      <c r="G9" s="30" t="s">
        <v>19</v>
      </c>
      <c r="H9" s="29">
        <f>10399521*0.16</f>
        <v>1663923.36</v>
      </c>
      <c r="I9" s="41"/>
      <c r="J9" s="79" t="s">
        <v>101</v>
      </c>
      <c r="K9" s="37"/>
      <c r="L9" t="s">
        <v>20</v>
      </c>
    </row>
    <row r="10" spans="1:110" s="31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</row>
    <row r="11" spans="1:110" ht="23.25" customHeight="1" x14ac:dyDescent="0.25">
      <c r="A11" s="80">
        <v>1</v>
      </c>
      <c r="B11" s="12" t="s">
        <v>215</v>
      </c>
      <c r="C11" s="12">
        <v>79407041</v>
      </c>
      <c r="D11" s="43">
        <v>42789</v>
      </c>
      <c r="E11" s="129" t="s">
        <v>216</v>
      </c>
      <c r="F11" s="12">
        <v>23217</v>
      </c>
      <c r="G11" s="32">
        <v>28617</v>
      </c>
      <c r="H11" s="33" t="s">
        <v>23</v>
      </c>
      <c r="I11" s="16">
        <v>10500000</v>
      </c>
      <c r="J11" s="130">
        <v>28517</v>
      </c>
      <c r="K11" s="44">
        <v>42794</v>
      </c>
      <c r="L11" s="44">
        <v>42825</v>
      </c>
      <c r="M11" s="3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80">
        <f>+A11+1</f>
        <v>2</v>
      </c>
      <c r="B12" s="12" t="s">
        <v>217</v>
      </c>
      <c r="C12" s="12">
        <v>80437758</v>
      </c>
      <c r="D12" s="43">
        <v>42796</v>
      </c>
      <c r="E12" s="12" t="s">
        <v>218</v>
      </c>
      <c r="F12" s="12">
        <v>24517</v>
      </c>
      <c r="G12" s="32">
        <v>35117</v>
      </c>
      <c r="H12" s="33" t="s">
        <v>23</v>
      </c>
      <c r="I12" s="16">
        <v>2000000</v>
      </c>
      <c r="J12" s="130">
        <v>55217</v>
      </c>
      <c r="K12" s="44">
        <v>42821</v>
      </c>
      <c r="L12" s="81"/>
      <c r="M12" s="15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80">
        <v>3</v>
      </c>
      <c r="B13" s="12" t="s">
        <v>215</v>
      </c>
      <c r="C13" s="12">
        <v>79407041</v>
      </c>
      <c r="D13" s="43">
        <v>42821</v>
      </c>
      <c r="E13" s="129" t="s">
        <v>216</v>
      </c>
      <c r="F13" s="12">
        <v>23217</v>
      </c>
      <c r="G13" s="32">
        <v>68017</v>
      </c>
      <c r="H13" s="33" t="s">
        <v>33</v>
      </c>
      <c r="I13" s="16">
        <v>8250000</v>
      </c>
      <c r="J13" s="130">
        <v>113217</v>
      </c>
      <c r="K13" s="44">
        <v>42825</v>
      </c>
      <c r="L13" s="44">
        <v>42794</v>
      </c>
      <c r="M13" s="3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80">
        <v>4</v>
      </c>
      <c r="B14" s="65" t="s">
        <v>219</v>
      </c>
      <c r="C14" s="65">
        <v>52409970</v>
      </c>
      <c r="D14" s="131">
        <v>42821</v>
      </c>
      <c r="E14" s="61" t="s">
        <v>220</v>
      </c>
      <c r="F14" s="65">
        <v>40617</v>
      </c>
      <c r="G14" s="132">
        <v>68117</v>
      </c>
      <c r="H14" s="133" t="s">
        <v>23</v>
      </c>
      <c r="I14" s="84">
        <v>3300000</v>
      </c>
      <c r="J14" s="87"/>
      <c r="K14" s="65"/>
      <c r="L14" s="88"/>
      <c r="M14" s="3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80">
        <v>5</v>
      </c>
      <c r="B15" s="55" t="s">
        <v>221</v>
      </c>
      <c r="C15" s="13">
        <v>800141397</v>
      </c>
      <c r="D15" s="1">
        <v>42821</v>
      </c>
      <c r="E15" s="55" t="s">
        <v>222</v>
      </c>
      <c r="F15" s="55">
        <v>55217</v>
      </c>
      <c r="G15" s="56">
        <v>60117</v>
      </c>
      <c r="H15" s="57" t="s">
        <v>223</v>
      </c>
      <c r="I15" s="16">
        <v>2587200</v>
      </c>
      <c r="J15" s="90">
        <v>109417</v>
      </c>
      <c r="K15" s="44">
        <v>42822</v>
      </c>
      <c r="L15" s="89"/>
      <c r="M15" s="3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80">
        <f t="shared" ref="A16" si="0">+A15+1</f>
        <v>6</v>
      </c>
      <c r="B16" s="12" t="s">
        <v>219</v>
      </c>
      <c r="C16" s="12">
        <v>52409970</v>
      </c>
      <c r="D16" s="43">
        <v>42821</v>
      </c>
      <c r="E16" s="13" t="s">
        <v>220</v>
      </c>
      <c r="F16" s="12">
        <v>40617</v>
      </c>
      <c r="G16" s="32">
        <v>68117</v>
      </c>
      <c r="H16" s="33" t="s">
        <v>23</v>
      </c>
      <c r="I16" s="15">
        <v>3300000</v>
      </c>
      <c r="J16" s="82">
        <v>115517</v>
      </c>
      <c r="K16" s="44">
        <v>42825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2"/>
  <sheetViews>
    <sheetView zoomScale="60" zoomScaleNormal="60" workbookViewId="0">
      <pane ySplit="10" topLeftCell="A11" activePane="bottomLeft" state="frozen"/>
      <selection activeCell="A196" sqref="A196"/>
      <selection pane="bottomLeft" activeCell="I18" sqref="I18"/>
    </sheetView>
  </sheetViews>
  <sheetFormatPr baseColWidth="10" defaultRowHeight="23.25" customHeight="1" x14ac:dyDescent="0.25"/>
  <cols>
    <col min="1" max="1" width="9.5703125" style="38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7" hidden="1" customWidth="1"/>
    <col min="9" max="9" width="32.140625" style="36" customWidth="1"/>
    <col min="10" max="10" width="27.140625" style="27" customWidth="1"/>
    <col min="11" max="11" width="23.28515625" customWidth="1"/>
    <col min="12" max="12" width="28.140625" hidden="1" customWidth="1"/>
    <col min="13" max="13" width="29.140625" style="20" hidden="1" customWidth="1"/>
    <col min="14" max="14" width="34.140625" style="20" customWidth="1"/>
    <col min="15" max="15" width="43.28515625" style="20" customWidth="1"/>
    <col min="16" max="16" width="32" style="20" customWidth="1"/>
    <col min="17" max="17" width="40.5703125" style="20" customWidth="1"/>
    <col min="18" max="18" width="34.42578125" style="20" customWidth="1"/>
    <col min="19" max="19" width="34" style="20" customWidth="1"/>
    <col min="20" max="20" width="44.28515625" style="20" customWidth="1"/>
    <col min="21" max="21" width="33.5703125" style="20" customWidth="1"/>
    <col min="22" max="110" width="11.42578125" style="20"/>
  </cols>
  <sheetData>
    <row r="1" spans="1:110" ht="23.25" customHeight="1" x14ac:dyDescent="0.25">
      <c r="A1" s="141" t="s">
        <v>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8" t="s">
        <v>14</v>
      </c>
    </row>
    <row r="2" spans="1:110" ht="23.25" customHeight="1" x14ac:dyDescent="0.25">
      <c r="A2" s="141" t="s">
        <v>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39"/>
    </row>
    <row r="3" spans="1:110" ht="23.25" customHeight="1" x14ac:dyDescent="0.25">
      <c r="A3" s="141" t="s">
        <v>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39"/>
    </row>
    <row r="4" spans="1:110" ht="23.25" customHeight="1" x14ac:dyDescent="0.25">
      <c r="A4" s="21"/>
      <c r="B4" s="22"/>
      <c r="C4" s="23"/>
      <c r="D4" s="24"/>
      <c r="E4" s="25"/>
      <c r="F4" s="26"/>
      <c r="H4"/>
      <c r="I4" s="21"/>
      <c r="J4" s="22"/>
      <c r="K4" s="23"/>
      <c r="L4" s="39"/>
    </row>
    <row r="5" spans="1:110" ht="23.25" customHeight="1" x14ac:dyDescent="0.25">
      <c r="A5" s="141" t="s">
        <v>34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39"/>
    </row>
    <row r="6" spans="1:110" ht="23.25" customHeight="1" x14ac:dyDescent="0.25">
      <c r="A6" s="20"/>
      <c r="H6"/>
      <c r="I6"/>
      <c r="J6"/>
      <c r="L6" t="s">
        <v>15</v>
      </c>
    </row>
    <row r="7" spans="1:110" ht="23.25" customHeight="1" x14ac:dyDescent="0.25">
      <c r="A7" s="142" t="s">
        <v>226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t="s">
        <v>16</v>
      </c>
    </row>
    <row r="8" spans="1:110" ht="23.25" customHeight="1" x14ac:dyDescent="0.25">
      <c r="A8" s="141" t="s">
        <v>17</v>
      </c>
      <c r="B8" s="141"/>
      <c r="C8" s="141"/>
      <c r="D8" s="141"/>
      <c r="E8" s="141"/>
      <c r="F8" s="141"/>
      <c r="G8" s="141"/>
      <c r="H8" s="141"/>
      <c r="I8" s="40"/>
      <c r="J8" s="41"/>
      <c r="K8" s="20"/>
      <c r="L8" t="s">
        <v>18</v>
      </c>
    </row>
    <row r="9" spans="1:110" ht="23.25" customHeight="1" x14ac:dyDescent="0.25">
      <c r="G9" s="30" t="s">
        <v>19</v>
      </c>
      <c r="H9" s="29">
        <f>10399521*0.16</f>
        <v>1663923.36</v>
      </c>
      <c r="I9" s="41"/>
      <c r="J9" s="79" t="s">
        <v>101</v>
      </c>
      <c r="K9" s="37"/>
      <c r="L9" t="s">
        <v>20</v>
      </c>
    </row>
    <row r="10" spans="1:110" s="31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</row>
    <row r="11" spans="1:110" ht="23.25" customHeight="1" x14ac:dyDescent="0.25">
      <c r="A11" s="80">
        <v>1</v>
      </c>
      <c r="B11" s="155" t="s">
        <v>227</v>
      </c>
      <c r="C11" s="113">
        <v>901024990</v>
      </c>
      <c r="D11" s="156">
        <v>42821</v>
      </c>
      <c r="E11" s="113" t="s">
        <v>228</v>
      </c>
      <c r="F11" s="113">
        <v>4017</v>
      </c>
      <c r="G11" s="113">
        <v>68217</v>
      </c>
      <c r="H11" s="157">
        <v>3801072.76</v>
      </c>
      <c r="I11" s="158" t="s">
        <v>229</v>
      </c>
      <c r="J11" s="114">
        <v>499596191.81958139</v>
      </c>
      <c r="K11" s="159">
        <v>42825</v>
      </c>
      <c r="L11" s="159">
        <v>42825</v>
      </c>
      <c r="M11" s="3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80">
        <f t="shared" ref="A12" si="0">A11+1</f>
        <v>2</v>
      </c>
      <c r="B12" s="155" t="s">
        <v>230</v>
      </c>
      <c r="C12" s="113">
        <v>900900730</v>
      </c>
      <c r="D12" s="160">
        <v>42822</v>
      </c>
      <c r="E12" s="113" t="s">
        <v>231</v>
      </c>
      <c r="F12" s="113">
        <v>3117</v>
      </c>
      <c r="G12" s="113">
        <v>69017</v>
      </c>
      <c r="H12" s="157"/>
      <c r="I12" s="158">
        <v>29</v>
      </c>
      <c r="J12" s="114">
        <v>100568045.77</v>
      </c>
      <c r="K12" s="159">
        <v>42825</v>
      </c>
      <c r="L12" s="159">
        <v>42825</v>
      </c>
      <c r="M12" s="15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</sheetData>
  <mergeCells count="6">
    <mergeCell ref="A1:K1"/>
    <mergeCell ref="A2:K2"/>
    <mergeCell ref="A3:K3"/>
    <mergeCell ref="A5:K5"/>
    <mergeCell ref="A7:K7"/>
    <mergeCell ref="A8:H8"/>
  </mergeCells>
  <conditionalFormatting sqref="J11:J12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7"/>
  <sheetViews>
    <sheetView zoomScale="60" zoomScaleNormal="60" workbookViewId="0">
      <pane ySplit="10" topLeftCell="A11" activePane="bottomLeft" state="frozen"/>
      <selection activeCell="A196" sqref="A196"/>
      <selection pane="bottomLeft" activeCell="I51" sqref="I51"/>
    </sheetView>
  </sheetViews>
  <sheetFormatPr baseColWidth="10" defaultRowHeight="23.25" customHeight="1" x14ac:dyDescent="0.25"/>
  <cols>
    <col min="1" max="1" width="9.5703125" style="38" customWidth="1"/>
    <col min="2" max="2" width="40.425781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7" hidden="1" customWidth="1"/>
    <col min="9" max="9" width="39.7109375" style="36" customWidth="1"/>
    <col min="10" max="10" width="27.140625" style="27" customWidth="1"/>
    <col min="11" max="11" width="28.7109375" customWidth="1"/>
    <col min="12" max="12" width="28.140625" hidden="1" customWidth="1"/>
    <col min="13" max="13" width="29.140625" style="20" hidden="1" customWidth="1"/>
    <col min="14" max="14" width="34.140625" style="20" customWidth="1"/>
    <col min="15" max="15" width="43.28515625" style="20" customWidth="1"/>
    <col min="16" max="16" width="32" style="20" customWidth="1"/>
    <col min="17" max="17" width="40.5703125" style="20" customWidth="1"/>
    <col min="18" max="18" width="34.42578125" style="20" customWidth="1"/>
    <col min="19" max="19" width="34" style="20" customWidth="1"/>
    <col min="20" max="20" width="44.28515625" style="20" customWidth="1"/>
    <col min="21" max="21" width="33.5703125" style="20" customWidth="1"/>
    <col min="22" max="110" width="11.42578125" style="20"/>
  </cols>
  <sheetData>
    <row r="1" spans="1:110" ht="23.25" customHeight="1" x14ac:dyDescent="0.25">
      <c r="A1" s="141" t="s">
        <v>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8" t="s">
        <v>14</v>
      </c>
    </row>
    <row r="2" spans="1:110" ht="23.25" customHeight="1" x14ac:dyDescent="0.25">
      <c r="A2" s="141" t="s">
        <v>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39"/>
    </row>
    <row r="3" spans="1:110" ht="23.25" customHeight="1" x14ac:dyDescent="0.25">
      <c r="A3" s="141" t="s">
        <v>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39"/>
    </row>
    <row r="4" spans="1:110" ht="23.25" customHeight="1" x14ac:dyDescent="0.25">
      <c r="A4" s="21"/>
      <c r="B4" s="22"/>
      <c r="C4" s="23"/>
      <c r="D4" s="24"/>
      <c r="E4" s="25"/>
      <c r="F4" s="26"/>
      <c r="H4"/>
      <c r="I4" s="21"/>
      <c r="J4" s="22"/>
      <c r="K4" s="23"/>
      <c r="L4" s="39"/>
    </row>
    <row r="5" spans="1:110" ht="23.25" customHeight="1" x14ac:dyDescent="0.25">
      <c r="A5" s="141" t="s">
        <v>34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39"/>
    </row>
    <row r="6" spans="1:110" ht="23.25" customHeight="1" x14ac:dyDescent="0.25">
      <c r="A6" s="20"/>
      <c r="H6"/>
      <c r="I6"/>
      <c r="J6"/>
      <c r="L6" t="s">
        <v>15</v>
      </c>
    </row>
    <row r="7" spans="1:110" ht="23.25" customHeight="1" x14ac:dyDescent="0.25">
      <c r="A7" s="142" t="s">
        <v>36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t="s">
        <v>16</v>
      </c>
    </row>
    <row r="8" spans="1:110" ht="23.25" customHeight="1" x14ac:dyDescent="0.25">
      <c r="A8" s="141" t="s">
        <v>17</v>
      </c>
      <c r="B8" s="141"/>
      <c r="C8" s="141"/>
      <c r="D8" s="141"/>
      <c r="E8" s="141"/>
      <c r="F8" s="141"/>
      <c r="G8" s="141"/>
      <c r="H8" s="141"/>
      <c r="I8" s="40"/>
      <c r="J8" s="41"/>
      <c r="K8" s="128" t="s">
        <v>214</v>
      </c>
      <c r="L8" t="s">
        <v>18</v>
      </c>
    </row>
    <row r="9" spans="1:110" ht="23.25" customHeight="1" x14ac:dyDescent="0.25">
      <c r="G9" s="30" t="s">
        <v>19</v>
      </c>
      <c r="H9" s="29">
        <f>10399521*0.16</f>
        <v>1663923.36</v>
      </c>
      <c r="I9" s="41"/>
      <c r="J9" s="45" t="s">
        <v>25</v>
      </c>
      <c r="K9" s="79" t="s">
        <v>101</v>
      </c>
      <c r="L9" t="s">
        <v>20</v>
      </c>
    </row>
    <row r="10" spans="1:110" s="31" customFormat="1" ht="30.75" customHeight="1" x14ac:dyDescent="0.25">
      <c r="A10" s="3" t="s">
        <v>21</v>
      </c>
      <c r="B10" s="3" t="s">
        <v>0</v>
      </c>
      <c r="C10" s="4" t="s">
        <v>1</v>
      </c>
      <c r="D10" s="5" t="s">
        <v>2</v>
      </c>
      <c r="E10" s="6" t="s">
        <v>3</v>
      </c>
      <c r="F10" s="3" t="s">
        <v>4</v>
      </c>
      <c r="G10" s="7" t="s">
        <v>5</v>
      </c>
      <c r="H10" s="8" t="s">
        <v>6</v>
      </c>
      <c r="I10" s="3" t="s">
        <v>7</v>
      </c>
      <c r="J10" s="9" t="s">
        <v>8</v>
      </c>
      <c r="K10" s="10" t="s">
        <v>9</v>
      </c>
      <c r="L10" s="10" t="s">
        <v>10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</row>
    <row r="11" spans="1:110" ht="23.25" customHeight="1" x14ac:dyDescent="0.25">
      <c r="A11" s="53">
        <v>1</v>
      </c>
      <c r="B11" s="91" t="s">
        <v>102</v>
      </c>
      <c r="C11" s="61">
        <v>800007813</v>
      </c>
      <c r="D11" s="60">
        <v>42758</v>
      </c>
      <c r="E11" s="61" t="s">
        <v>103</v>
      </c>
      <c r="F11" s="72">
        <v>421316</v>
      </c>
      <c r="G11" s="92">
        <v>6517</v>
      </c>
      <c r="H11" s="84"/>
      <c r="I11" s="85">
        <v>9117010017</v>
      </c>
      <c r="J11" s="84">
        <v>59637000</v>
      </c>
      <c r="K11" s="93"/>
      <c r="L11" s="93"/>
      <c r="M11" s="32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53">
        <f t="shared" ref="A12:A35" si="0">A11+1</f>
        <v>2</v>
      </c>
      <c r="B12" s="58" t="s">
        <v>104</v>
      </c>
      <c r="C12" s="59">
        <v>830064513</v>
      </c>
      <c r="D12" s="60">
        <v>42760</v>
      </c>
      <c r="E12" s="61" t="s">
        <v>105</v>
      </c>
      <c r="F12" s="72">
        <v>299516</v>
      </c>
      <c r="G12" s="73" t="s">
        <v>106</v>
      </c>
      <c r="H12" s="84">
        <v>675586.21</v>
      </c>
      <c r="I12" s="85">
        <v>1026</v>
      </c>
      <c r="J12" s="84">
        <v>1736000</v>
      </c>
      <c r="K12" s="123"/>
      <c r="L12" s="94"/>
      <c r="M12" s="15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43">
        <f t="shared" si="0"/>
        <v>3</v>
      </c>
      <c r="B13" s="95" t="s">
        <v>107</v>
      </c>
      <c r="C13" s="12">
        <v>890916911</v>
      </c>
      <c r="D13" s="1">
        <v>42761</v>
      </c>
      <c r="E13" s="13" t="s">
        <v>108</v>
      </c>
      <c r="F13" s="42">
        <v>393316</v>
      </c>
      <c r="G13" s="14" t="s">
        <v>109</v>
      </c>
      <c r="H13" s="15"/>
      <c r="I13" s="146" t="s">
        <v>110</v>
      </c>
      <c r="J13" s="15">
        <f>4190372575+662663570</f>
        <v>4853036145</v>
      </c>
      <c r="K13" s="120">
        <v>42794</v>
      </c>
      <c r="L13" s="96" t="s">
        <v>111</v>
      </c>
      <c r="M13" s="32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144"/>
      <c r="B14" s="95" t="s">
        <v>112</v>
      </c>
      <c r="C14" s="12">
        <v>890916911</v>
      </c>
      <c r="D14" s="1">
        <v>42761</v>
      </c>
      <c r="E14" s="13" t="s">
        <v>108</v>
      </c>
      <c r="F14" s="42">
        <v>420216</v>
      </c>
      <c r="G14" s="14" t="s">
        <v>113</v>
      </c>
      <c r="H14" s="15"/>
      <c r="I14" s="147"/>
      <c r="J14" s="15">
        <f>1145857193.3+23549106.7</f>
        <v>1169406300</v>
      </c>
      <c r="K14" s="124">
        <v>42794</v>
      </c>
      <c r="L14" s="97" t="s">
        <v>114</v>
      </c>
      <c r="M14" s="32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45"/>
      <c r="B15" s="95" t="s">
        <v>115</v>
      </c>
      <c r="C15" s="12">
        <v>890916911</v>
      </c>
      <c r="D15" s="1">
        <v>42761</v>
      </c>
      <c r="E15" s="13" t="s">
        <v>108</v>
      </c>
      <c r="F15" s="42">
        <v>428816</v>
      </c>
      <c r="G15" s="14" t="s">
        <v>116</v>
      </c>
      <c r="H15" s="15"/>
      <c r="I15" s="148"/>
      <c r="J15" s="15">
        <f>6876877.34+12613227.66</f>
        <v>19490105</v>
      </c>
      <c r="K15" s="124">
        <v>42794</v>
      </c>
      <c r="L15" s="98">
        <v>42794</v>
      </c>
      <c r="M15" s="32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53">
        <v>4</v>
      </c>
      <c r="B16" s="55" t="s">
        <v>117</v>
      </c>
      <c r="C16" s="55">
        <v>860020227</v>
      </c>
      <c r="D16" s="1">
        <v>42761</v>
      </c>
      <c r="E16" s="55" t="s">
        <v>118</v>
      </c>
      <c r="F16" s="55">
        <v>429516</v>
      </c>
      <c r="G16" s="56" t="s">
        <v>119</v>
      </c>
      <c r="H16" s="16">
        <v>0</v>
      </c>
      <c r="I16" s="57" t="s">
        <v>120</v>
      </c>
      <c r="J16" s="16">
        <f>1839255000+1399672000</f>
        <v>3238927000</v>
      </c>
      <c r="K16" s="124">
        <v>42794</v>
      </c>
      <c r="L16" s="97" t="s">
        <v>121</v>
      </c>
      <c r="M16" s="32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53">
        <f t="shared" si="0"/>
        <v>5</v>
      </c>
      <c r="B17" s="13" t="s">
        <v>122</v>
      </c>
      <c r="C17" s="42">
        <v>8600257923</v>
      </c>
      <c r="D17" s="1">
        <v>42761</v>
      </c>
      <c r="E17" s="54" t="s">
        <v>123</v>
      </c>
      <c r="F17" s="13">
        <v>390916</v>
      </c>
      <c r="G17" s="56" t="s">
        <v>124</v>
      </c>
      <c r="H17" s="16">
        <v>255724137.93000001</v>
      </c>
      <c r="I17" s="99" t="s">
        <v>125</v>
      </c>
      <c r="J17" s="16">
        <f>927000000+927000000</f>
        <v>1854000000</v>
      </c>
      <c r="K17" s="46">
        <v>42794</v>
      </c>
      <c r="L17" s="100" t="s">
        <v>126</v>
      </c>
    </row>
    <row r="18" spans="1:12" ht="40.5" customHeight="1" x14ac:dyDescent="0.25">
      <c r="A18" s="53">
        <f t="shared" si="0"/>
        <v>6</v>
      </c>
      <c r="B18" s="13" t="s">
        <v>127</v>
      </c>
      <c r="C18" s="42">
        <v>8600257923</v>
      </c>
      <c r="D18" s="1">
        <v>42761</v>
      </c>
      <c r="E18" s="54" t="s">
        <v>123</v>
      </c>
      <c r="F18" s="38">
        <v>424016</v>
      </c>
      <c r="G18" s="56">
        <v>9517</v>
      </c>
      <c r="H18" s="16">
        <v>142068965.52000001</v>
      </c>
      <c r="I18" s="99" t="s">
        <v>128</v>
      </c>
      <c r="J18" s="16">
        <v>1030000000</v>
      </c>
      <c r="K18" s="119">
        <v>42794</v>
      </c>
      <c r="L18" s="101">
        <v>42794</v>
      </c>
    </row>
    <row r="19" spans="1:12" ht="48" customHeight="1" x14ac:dyDescent="0.25">
      <c r="A19" s="53">
        <f t="shared" si="0"/>
        <v>7</v>
      </c>
      <c r="B19" s="102" t="s">
        <v>129</v>
      </c>
      <c r="C19" s="102">
        <v>900921304</v>
      </c>
      <c r="D19" s="1">
        <v>42761</v>
      </c>
      <c r="E19" s="102" t="s">
        <v>130</v>
      </c>
      <c r="F19" s="102">
        <v>393116</v>
      </c>
      <c r="G19" s="103">
        <v>9617</v>
      </c>
      <c r="H19" s="19">
        <v>74863489.659999996</v>
      </c>
      <c r="I19" s="104" t="s">
        <v>131</v>
      </c>
      <c r="J19" s="19">
        <v>542760300</v>
      </c>
      <c r="K19" s="49">
        <v>42794</v>
      </c>
      <c r="L19" s="101">
        <v>42767</v>
      </c>
    </row>
    <row r="20" spans="1:12" ht="53.25" customHeight="1" x14ac:dyDescent="0.25">
      <c r="A20" s="53">
        <f t="shared" si="0"/>
        <v>8</v>
      </c>
      <c r="B20" s="13" t="s">
        <v>132</v>
      </c>
      <c r="C20" s="42">
        <v>860001307</v>
      </c>
      <c r="D20" s="1">
        <v>42761</v>
      </c>
      <c r="E20" s="54" t="s">
        <v>133</v>
      </c>
      <c r="F20" s="55">
        <v>428416</v>
      </c>
      <c r="G20" s="56" t="s">
        <v>134</v>
      </c>
      <c r="H20" s="16">
        <v>209454385.66</v>
      </c>
      <c r="I20" s="99" t="s">
        <v>135</v>
      </c>
      <c r="J20" s="16">
        <f>1465459230.02+53085065.98</f>
        <v>1518544296</v>
      </c>
      <c r="K20" s="119">
        <v>42794</v>
      </c>
      <c r="L20" s="101">
        <v>42794</v>
      </c>
    </row>
    <row r="21" spans="1:12" ht="42" customHeight="1" x14ac:dyDescent="0.25">
      <c r="A21" s="53">
        <f t="shared" si="0"/>
        <v>9</v>
      </c>
      <c r="B21" s="13" t="s">
        <v>136</v>
      </c>
      <c r="C21" s="42">
        <v>860001307</v>
      </c>
      <c r="D21" s="1">
        <v>42761</v>
      </c>
      <c r="E21" s="54" t="s">
        <v>133</v>
      </c>
      <c r="F21" s="55">
        <v>273216</v>
      </c>
      <c r="G21" s="56">
        <v>9917</v>
      </c>
      <c r="H21" s="16">
        <v>157216440</v>
      </c>
      <c r="I21" s="99" t="s">
        <v>137</v>
      </c>
      <c r="J21" s="16">
        <v>1139819190</v>
      </c>
      <c r="K21" s="119">
        <v>42794</v>
      </c>
      <c r="L21" s="101">
        <v>42794</v>
      </c>
    </row>
    <row r="22" spans="1:12" ht="23.25" customHeight="1" x14ac:dyDescent="0.25">
      <c r="A22" s="53">
        <f t="shared" si="0"/>
        <v>10</v>
      </c>
      <c r="B22" s="105" t="s">
        <v>138</v>
      </c>
      <c r="C22" s="105">
        <v>900837734</v>
      </c>
      <c r="D22" s="1">
        <v>42761</v>
      </c>
      <c r="E22" s="105" t="s">
        <v>139</v>
      </c>
      <c r="F22" s="105">
        <v>118816</v>
      </c>
      <c r="G22" s="106">
        <v>10017</v>
      </c>
      <c r="H22" s="107">
        <v>161844.43</v>
      </c>
      <c r="I22" s="108">
        <v>24</v>
      </c>
      <c r="J22" s="107">
        <v>1173372.0900000001</v>
      </c>
      <c r="K22" s="125" t="s">
        <v>213</v>
      </c>
      <c r="L22" s="101">
        <v>42765</v>
      </c>
    </row>
    <row r="23" spans="1:12" ht="23.25" customHeight="1" x14ac:dyDescent="0.25">
      <c r="A23" s="53">
        <f t="shared" si="0"/>
        <v>11</v>
      </c>
      <c r="B23" s="13" t="s">
        <v>140</v>
      </c>
      <c r="C23" s="42">
        <v>860034604</v>
      </c>
      <c r="D23" s="1">
        <v>42761</v>
      </c>
      <c r="E23" s="54" t="s">
        <v>141</v>
      </c>
      <c r="F23" s="55">
        <v>391516</v>
      </c>
      <c r="G23" s="56">
        <v>10117</v>
      </c>
      <c r="H23" s="16">
        <v>12655862.07</v>
      </c>
      <c r="I23" s="99" t="s">
        <v>142</v>
      </c>
      <c r="J23" s="16">
        <v>91755000</v>
      </c>
      <c r="K23" s="120" t="s">
        <v>213</v>
      </c>
      <c r="L23" s="101">
        <v>42765</v>
      </c>
    </row>
    <row r="24" spans="1:12" ht="23.25" customHeight="1" x14ac:dyDescent="0.25">
      <c r="A24" s="143">
        <f t="shared" si="0"/>
        <v>12</v>
      </c>
      <c r="B24" s="13" t="s">
        <v>143</v>
      </c>
      <c r="C24" s="42">
        <v>860001307</v>
      </c>
      <c r="D24" s="1">
        <v>42761</v>
      </c>
      <c r="E24" s="54" t="s">
        <v>133</v>
      </c>
      <c r="F24" s="55">
        <v>391016</v>
      </c>
      <c r="G24" s="56" t="s">
        <v>144</v>
      </c>
      <c r="H24" s="16"/>
      <c r="I24" s="149" t="s">
        <v>145</v>
      </c>
      <c r="J24" s="16">
        <f>709046877+1012924110</f>
        <v>1721970987</v>
      </c>
      <c r="K24" s="124">
        <v>42794</v>
      </c>
      <c r="L24" s="98">
        <v>42790</v>
      </c>
    </row>
    <row r="25" spans="1:12" ht="23.25" customHeight="1" x14ac:dyDescent="0.25">
      <c r="A25" s="145"/>
      <c r="B25" s="102" t="s">
        <v>146</v>
      </c>
      <c r="C25" s="102">
        <v>860001307</v>
      </c>
      <c r="D25" s="1">
        <v>42761</v>
      </c>
      <c r="E25" s="102" t="s">
        <v>133</v>
      </c>
      <c r="F25" s="102">
        <v>420516</v>
      </c>
      <c r="G25" s="103">
        <v>10417</v>
      </c>
      <c r="H25" s="19"/>
      <c r="I25" s="150"/>
      <c r="J25" s="48">
        <v>405169644.42000002</v>
      </c>
      <c r="K25" s="49">
        <v>42794</v>
      </c>
      <c r="L25" s="101">
        <v>42790</v>
      </c>
    </row>
    <row r="26" spans="1:12" ht="51.75" customHeight="1" x14ac:dyDescent="0.25">
      <c r="A26" s="109">
        <v>13</v>
      </c>
      <c r="B26" s="13" t="s">
        <v>147</v>
      </c>
      <c r="C26" s="42">
        <v>8600257923</v>
      </c>
      <c r="D26" s="1">
        <v>42761</v>
      </c>
      <c r="E26" s="54" t="s">
        <v>123</v>
      </c>
      <c r="F26" s="13">
        <v>428516</v>
      </c>
      <c r="G26" s="42">
        <v>10517</v>
      </c>
      <c r="H26" s="15">
        <v>142068965.52000001</v>
      </c>
      <c r="I26" s="99" t="s">
        <v>148</v>
      </c>
      <c r="J26" s="16">
        <v>1030000000</v>
      </c>
      <c r="K26" s="119">
        <v>42794</v>
      </c>
      <c r="L26" s="101">
        <v>42794</v>
      </c>
    </row>
    <row r="27" spans="1:12" ht="53.25" customHeight="1" x14ac:dyDescent="0.25">
      <c r="A27" s="109">
        <f t="shared" si="0"/>
        <v>14</v>
      </c>
      <c r="B27" s="13" t="s">
        <v>149</v>
      </c>
      <c r="C27" s="42">
        <v>8600257923</v>
      </c>
      <c r="D27" s="1">
        <v>42761</v>
      </c>
      <c r="E27" s="54" t="s">
        <v>150</v>
      </c>
      <c r="F27" s="13">
        <v>391316</v>
      </c>
      <c r="G27" s="42">
        <v>10617</v>
      </c>
      <c r="H27" s="15">
        <v>89655172.409999996</v>
      </c>
      <c r="I27" s="99" t="s">
        <v>151</v>
      </c>
      <c r="J27" s="16">
        <v>650000000</v>
      </c>
      <c r="K27" s="119">
        <v>42794</v>
      </c>
      <c r="L27" s="101">
        <v>42794</v>
      </c>
    </row>
    <row r="28" spans="1:12" ht="23.25" customHeight="1" x14ac:dyDescent="0.25">
      <c r="A28" s="109">
        <f t="shared" si="0"/>
        <v>15</v>
      </c>
      <c r="B28" s="66" t="s">
        <v>152</v>
      </c>
      <c r="C28" s="55">
        <v>830036940</v>
      </c>
      <c r="D28" s="1">
        <v>42761</v>
      </c>
      <c r="E28" s="55" t="s">
        <v>153</v>
      </c>
      <c r="F28" s="55">
        <v>274116</v>
      </c>
      <c r="G28" s="56">
        <v>10717</v>
      </c>
      <c r="H28" s="16">
        <f>1558674.23+67880402.81</f>
        <v>69439077.040000007</v>
      </c>
      <c r="I28" s="110" t="s">
        <v>154</v>
      </c>
      <c r="J28" s="16">
        <f>490682920.4+11300388.16</f>
        <v>501983308.56</v>
      </c>
      <c r="K28" s="119">
        <v>42794</v>
      </c>
      <c r="L28" s="101">
        <v>42794</v>
      </c>
    </row>
    <row r="29" spans="1:12" ht="23.25" customHeight="1" x14ac:dyDescent="0.25">
      <c r="A29" s="109">
        <f t="shared" si="0"/>
        <v>16</v>
      </c>
      <c r="B29" s="13" t="s">
        <v>155</v>
      </c>
      <c r="C29" s="42">
        <v>860034604</v>
      </c>
      <c r="D29" s="1">
        <v>42761</v>
      </c>
      <c r="E29" s="54" t="s">
        <v>141</v>
      </c>
      <c r="F29" s="55">
        <v>423116</v>
      </c>
      <c r="G29" s="56" t="s">
        <v>156</v>
      </c>
      <c r="H29" s="16">
        <v>22132492.690000001</v>
      </c>
      <c r="I29" s="99" t="s">
        <v>157</v>
      </c>
      <c r="J29" s="16">
        <f>40115143+120345429</f>
        <v>160460572</v>
      </c>
      <c r="K29" s="46">
        <v>42794</v>
      </c>
      <c r="L29" s="100">
        <v>42794</v>
      </c>
    </row>
    <row r="30" spans="1:12" ht="42" customHeight="1" x14ac:dyDescent="0.25">
      <c r="A30" s="109">
        <f t="shared" si="0"/>
        <v>17</v>
      </c>
      <c r="B30" s="13" t="s">
        <v>158</v>
      </c>
      <c r="C30" s="42">
        <v>860001307</v>
      </c>
      <c r="D30" s="1">
        <v>42761</v>
      </c>
      <c r="E30" s="54" t="s">
        <v>133</v>
      </c>
      <c r="F30" s="55">
        <v>424116</v>
      </c>
      <c r="G30" s="56" t="s">
        <v>159</v>
      </c>
      <c r="H30" s="16">
        <v>13936258.07</v>
      </c>
      <c r="I30" s="99" t="s">
        <v>160</v>
      </c>
      <c r="J30" s="16">
        <f>303708861.3+708654009.7</f>
        <v>1012362871</v>
      </c>
      <c r="K30" s="120">
        <v>42794</v>
      </c>
      <c r="L30" s="111" t="s">
        <v>161</v>
      </c>
    </row>
    <row r="31" spans="1:12" ht="23.25" customHeight="1" x14ac:dyDescent="0.25">
      <c r="A31" s="109">
        <f t="shared" si="0"/>
        <v>18</v>
      </c>
      <c r="B31" s="13" t="s">
        <v>162</v>
      </c>
      <c r="C31" s="42">
        <v>860401674</v>
      </c>
      <c r="D31" s="1">
        <v>42761</v>
      </c>
      <c r="E31" s="54" t="s">
        <v>163</v>
      </c>
      <c r="F31" s="13">
        <v>233716</v>
      </c>
      <c r="G31" s="42">
        <v>11217</v>
      </c>
      <c r="H31" s="15">
        <v>2377600</v>
      </c>
      <c r="I31" s="34" t="s">
        <v>164</v>
      </c>
      <c r="J31" s="16">
        <v>17237600</v>
      </c>
      <c r="K31" s="119">
        <v>42794</v>
      </c>
      <c r="L31" s="101">
        <v>42801</v>
      </c>
    </row>
    <row r="32" spans="1:12" ht="39.75" customHeight="1" x14ac:dyDescent="0.25">
      <c r="A32" s="109">
        <f t="shared" si="0"/>
        <v>19</v>
      </c>
      <c r="B32" s="55" t="s">
        <v>165</v>
      </c>
      <c r="C32" s="55">
        <v>900921304</v>
      </c>
      <c r="D32" s="1">
        <v>42761</v>
      </c>
      <c r="E32" s="55" t="s">
        <v>130</v>
      </c>
      <c r="F32" s="55">
        <v>391716</v>
      </c>
      <c r="G32" s="56">
        <v>11317</v>
      </c>
      <c r="H32" s="16">
        <v>199225282.24000001</v>
      </c>
      <c r="I32" s="99" t="s">
        <v>166</v>
      </c>
      <c r="J32" s="16">
        <v>1444383297</v>
      </c>
      <c r="K32" s="119">
        <v>42794</v>
      </c>
      <c r="L32" s="101">
        <v>42794</v>
      </c>
    </row>
    <row r="33" spans="1:12" ht="36.75" customHeight="1" x14ac:dyDescent="0.25">
      <c r="A33" s="109">
        <f t="shared" si="0"/>
        <v>20</v>
      </c>
      <c r="B33" s="55" t="s">
        <v>167</v>
      </c>
      <c r="C33" s="55">
        <v>8600257923</v>
      </c>
      <c r="D33" s="1">
        <v>42761</v>
      </c>
      <c r="E33" s="55" t="s">
        <v>168</v>
      </c>
      <c r="F33" s="55">
        <v>391116</v>
      </c>
      <c r="G33" s="56">
        <v>11417</v>
      </c>
      <c r="H33" s="16">
        <v>34762248.280000001</v>
      </c>
      <c r="I33" s="99" t="s">
        <v>169</v>
      </c>
      <c r="J33" s="16">
        <v>252026300</v>
      </c>
      <c r="K33" s="119">
        <v>42794</v>
      </c>
      <c r="L33" s="101">
        <v>42794</v>
      </c>
    </row>
    <row r="34" spans="1:12" ht="23.25" customHeight="1" x14ac:dyDescent="0.25">
      <c r="A34" s="109">
        <f t="shared" si="0"/>
        <v>21</v>
      </c>
      <c r="B34" s="13" t="s">
        <v>170</v>
      </c>
      <c r="C34" s="42">
        <v>52585306</v>
      </c>
      <c r="D34" s="1">
        <v>42761</v>
      </c>
      <c r="E34" s="54" t="s">
        <v>171</v>
      </c>
      <c r="F34" s="13">
        <v>115516</v>
      </c>
      <c r="G34" s="42">
        <v>11517</v>
      </c>
      <c r="H34" s="15">
        <v>0</v>
      </c>
      <c r="I34" s="34" t="s">
        <v>172</v>
      </c>
      <c r="J34" s="15">
        <f>6300000</f>
        <v>6300000</v>
      </c>
      <c r="K34" s="119">
        <v>42794</v>
      </c>
      <c r="L34" s="101">
        <v>42766</v>
      </c>
    </row>
    <row r="35" spans="1:12" ht="23.25" customHeight="1" x14ac:dyDescent="0.25">
      <c r="A35" s="143">
        <f t="shared" si="0"/>
        <v>22</v>
      </c>
      <c r="B35" s="55" t="s">
        <v>173</v>
      </c>
      <c r="C35" s="55">
        <v>900495749</v>
      </c>
      <c r="D35" s="1">
        <v>42761</v>
      </c>
      <c r="E35" s="55" t="s">
        <v>174</v>
      </c>
      <c r="F35" s="55">
        <v>419616</v>
      </c>
      <c r="G35" s="56" t="s">
        <v>175</v>
      </c>
      <c r="H35" s="151">
        <v>25666669.989999998</v>
      </c>
      <c r="I35" s="153">
        <v>292</v>
      </c>
      <c r="J35" s="16">
        <f>147617853.53+5992495.1</f>
        <v>153610348.63</v>
      </c>
      <c r="K35" s="46">
        <v>42794</v>
      </c>
      <c r="L35" s="100" t="s">
        <v>176</v>
      </c>
    </row>
    <row r="36" spans="1:12" ht="23.25" customHeight="1" x14ac:dyDescent="0.25">
      <c r="A36" s="145"/>
      <c r="B36" s="55" t="s">
        <v>177</v>
      </c>
      <c r="C36" s="55">
        <v>900495749</v>
      </c>
      <c r="D36" s="1">
        <v>42761</v>
      </c>
      <c r="E36" s="55" t="s">
        <v>174</v>
      </c>
      <c r="F36" s="55">
        <v>431116</v>
      </c>
      <c r="G36" s="56">
        <v>11817</v>
      </c>
      <c r="H36" s="152"/>
      <c r="I36" s="154"/>
      <c r="J36" s="16">
        <v>32473008.789999999</v>
      </c>
      <c r="K36" s="124">
        <v>42794</v>
      </c>
      <c r="L36" s="98">
        <v>42794</v>
      </c>
    </row>
    <row r="37" spans="1:12" ht="23.25" customHeight="1" x14ac:dyDescent="0.25">
      <c r="A37" s="109">
        <v>23</v>
      </c>
      <c r="B37" s="2" t="s">
        <v>178</v>
      </c>
      <c r="C37" s="2">
        <v>79645676</v>
      </c>
      <c r="D37" s="1">
        <v>42761</v>
      </c>
      <c r="E37" s="2" t="s">
        <v>179</v>
      </c>
      <c r="F37" s="2">
        <v>157716</v>
      </c>
      <c r="G37" s="42">
        <v>11917</v>
      </c>
      <c r="H37" s="17">
        <v>945812.81</v>
      </c>
      <c r="I37" s="112">
        <v>94</v>
      </c>
      <c r="J37" s="17">
        <v>6857142.8499999996</v>
      </c>
      <c r="K37" s="119">
        <v>42794</v>
      </c>
      <c r="L37" s="101">
        <v>42767</v>
      </c>
    </row>
    <row r="38" spans="1:12" ht="23.25" customHeight="1" x14ac:dyDescent="0.25">
      <c r="A38" s="109">
        <f t="shared" ref="A38:A57" si="1">A37+1</f>
        <v>24</v>
      </c>
      <c r="B38" s="113" t="s">
        <v>180</v>
      </c>
      <c r="C38" s="113">
        <v>800242107</v>
      </c>
      <c r="D38" s="1">
        <v>42761</v>
      </c>
      <c r="E38" s="113" t="s">
        <v>181</v>
      </c>
      <c r="F38" s="113">
        <v>118616</v>
      </c>
      <c r="G38" s="106">
        <v>12017</v>
      </c>
      <c r="H38" s="114">
        <v>1998398.01</v>
      </c>
      <c r="I38" s="115">
        <v>657</v>
      </c>
      <c r="J38" s="127">
        <f>14488392.61-7244196.55</f>
        <v>7244196.0599999996</v>
      </c>
      <c r="K38" s="126">
        <v>42794</v>
      </c>
      <c r="L38" s="101">
        <v>42794</v>
      </c>
    </row>
    <row r="39" spans="1:12" ht="23.25" customHeight="1" x14ac:dyDescent="0.25">
      <c r="A39" s="109">
        <f t="shared" si="1"/>
        <v>25</v>
      </c>
      <c r="B39" s="13" t="s">
        <v>182</v>
      </c>
      <c r="C39" s="13">
        <v>830047479</v>
      </c>
      <c r="D39" s="1">
        <v>42761</v>
      </c>
      <c r="E39" s="13" t="s">
        <v>183</v>
      </c>
      <c r="F39" s="13">
        <v>420716</v>
      </c>
      <c r="G39" s="13">
        <v>12117</v>
      </c>
      <c r="H39" s="15">
        <f>40139985.6+4137.93</f>
        <v>40144123.530000001</v>
      </c>
      <c r="I39" s="35" t="s">
        <v>184</v>
      </c>
      <c r="J39" s="116">
        <f>(291014895.6+30000)-4379316.6</f>
        <v>286665579</v>
      </c>
      <c r="K39" s="119">
        <v>42794</v>
      </c>
      <c r="L39" s="101">
        <v>42794</v>
      </c>
    </row>
    <row r="40" spans="1:12" ht="23.25" customHeight="1" x14ac:dyDescent="0.25">
      <c r="A40" s="109">
        <f t="shared" si="1"/>
        <v>26</v>
      </c>
      <c r="B40" s="2" t="s">
        <v>185</v>
      </c>
      <c r="C40" s="2">
        <v>830059789</v>
      </c>
      <c r="D40" s="1">
        <v>42761</v>
      </c>
      <c r="E40" s="2" t="s">
        <v>186</v>
      </c>
      <c r="F40" s="13">
        <v>86216</v>
      </c>
      <c r="G40" s="42">
        <v>12217</v>
      </c>
      <c r="H40" s="14">
        <f>618530</f>
        <v>618530</v>
      </c>
      <c r="I40" s="34">
        <v>2289</v>
      </c>
      <c r="J40" s="15">
        <f>4484340</f>
        <v>4484340</v>
      </c>
      <c r="K40" s="119">
        <v>42794</v>
      </c>
      <c r="L40" s="101">
        <v>42767</v>
      </c>
    </row>
    <row r="41" spans="1:12" ht="23.25" customHeight="1" x14ac:dyDescent="0.25">
      <c r="A41" s="109">
        <f t="shared" si="1"/>
        <v>27</v>
      </c>
      <c r="B41" s="13" t="s">
        <v>187</v>
      </c>
      <c r="C41" s="38">
        <v>900642766</v>
      </c>
      <c r="D41" s="1">
        <v>42761</v>
      </c>
      <c r="E41" s="13" t="s">
        <v>188</v>
      </c>
      <c r="F41" s="13">
        <v>419316</v>
      </c>
      <c r="G41" s="13">
        <v>12317</v>
      </c>
      <c r="H41" s="15">
        <v>17890742</v>
      </c>
      <c r="I41" s="35">
        <v>3132</v>
      </c>
      <c r="J41" s="116">
        <v>129707879</v>
      </c>
      <c r="K41" s="119">
        <v>42794</v>
      </c>
      <c r="L41" s="101">
        <v>42794</v>
      </c>
    </row>
    <row r="42" spans="1:12" ht="23.25" customHeight="1" x14ac:dyDescent="0.25">
      <c r="A42" s="109">
        <f t="shared" si="1"/>
        <v>28</v>
      </c>
      <c r="B42" s="58" t="s">
        <v>189</v>
      </c>
      <c r="C42" s="59">
        <v>900987475</v>
      </c>
      <c r="D42" s="60">
        <v>42766</v>
      </c>
      <c r="E42" s="61" t="s">
        <v>190</v>
      </c>
      <c r="F42" s="59">
        <v>224516</v>
      </c>
      <c r="G42" s="62">
        <v>12917</v>
      </c>
      <c r="H42" s="63"/>
      <c r="I42" s="64" t="s">
        <v>191</v>
      </c>
      <c r="J42" s="63">
        <v>193910501.84999999</v>
      </c>
      <c r="K42" s="93"/>
      <c r="L42" s="93"/>
    </row>
    <row r="43" spans="1:12" ht="23.25" customHeight="1" x14ac:dyDescent="0.25">
      <c r="A43" s="109">
        <f>+A42+1</f>
        <v>29</v>
      </c>
      <c r="B43" s="66" t="s">
        <v>104</v>
      </c>
      <c r="C43" s="55"/>
      <c r="D43" s="1">
        <v>42769</v>
      </c>
      <c r="E43" s="13" t="s">
        <v>105</v>
      </c>
      <c r="F43" s="55">
        <v>299516</v>
      </c>
      <c r="G43" s="56" t="s">
        <v>106</v>
      </c>
      <c r="H43" s="16"/>
      <c r="I43" s="57">
        <v>1026</v>
      </c>
      <c r="J43" s="16">
        <v>4898000</v>
      </c>
      <c r="K43" s="119">
        <v>42794</v>
      </c>
      <c r="L43" s="101">
        <v>42794</v>
      </c>
    </row>
    <row r="44" spans="1:12" ht="23.25" customHeight="1" x14ac:dyDescent="0.25">
      <c r="A44" s="109">
        <f>+A43+1</f>
        <v>30</v>
      </c>
      <c r="B44" s="12" t="s">
        <v>192</v>
      </c>
      <c r="C44" s="12">
        <v>830129626</v>
      </c>
      <c r="D44" s="1">
        <v>42772</v>
      </c>
      <c r="E44" s="13" t="s">
        <v>193</v>
      </c>
      <c r="F44" s="12">
        <v>302616</v>
      </c>
      <c r="G44" s="32">
        <v>15217</v>
      </c>
      <c r="H44" s="117">
        <v>1228965.52</v>
      </c>
      <c r="I44" s="118">
        <v>1199</v>
      </c>
      <c r="J44" s="117">
        <v>8910000</v>
      </c>
      <c r="K44" s="119">
        <v>42794</v>
      </c>
      <c r="L44" s="101">
        <v>42794</v>
      </c>
    </row>
    <row r="45" spans="1:12" ht="23.25" customHeight="1" x14ac:dyDescent="0.25">
      <c r="A45" s="109">
        <f t="shared" si="1"/>
        <v>31</v>
      </c>
      <c r="B45" s="12" t="s">
        <v>194</v>
      </c>
      <c r="C45" s="12">
        <v>860530570</v>
      </c>
      <c r="D45" s="1">
        <v>42772</v>
      </c>
      <c r="E45" s="13" t="s">
        <v>195</v>
      </c>
      <c r="F45" s="12">
        <v>317716</v>
      </c>
      <c r="G45" s="32">
        <v>15417</v>
      </c>
      <c r="H45" s="117"/>
      <c r="I45" s="118" t="s">
        <v>196</v>
      </c>
      <c r="J45" s="117">
        <v>758681836.76999998</v>
      </c>
      <c r="K45" s="119">
        <v>42794</v>
      </c>
      <c r="L45" s="101">
        <v>42794</v>
      </c>
    </row>
    <row r="46" spans="1:12" ht="23.25" customHeight="1" x14ac:dyDescent="0.25">
      <c r="A46" s="109">
        <f t="shared" si="1"/>
        <v>32</v>
      </c>
      <c r="B46" s="61" t="s">
        <v>197</v>
      </c>
      <c r="C46" s="61">
        <v>891700037</v>
      </c>
      <c r="D46" s="60">
        <v>42776</v>
      </c>
      <c r="E46" s="61" t="s">
        <v>198</v>
      </c>
      <c r="F46" s="61">
        <v>321316</v>
      </c>
      <c r="G46" s="72">
        <v>22817</v>
      </c>
      <c r="H46" s="84"/>
      <c r="I46" s="85" t="s">
        <v>199</v>
      </c>
      <c r="J46" s="84">
        <v>165980078.65000001</v>
      </c>
      <c r="K46" s="93"/>
      <c r="L46" s="93"/>
    </row>
    <row r="47" spans="1:12" ht="23.25" customHeight="1" x14ac:dyDescent="0.25">
      <c r="A47" s="109">
        <f t="shared" si="1"/>
        <v>33</v>
      </c>
      <c r="B47" s="12" t="s">
        <v>200</v>
      </c>
      <c r="C47" s="12">
        <v>900118932</v>
      </c>
      <c r="D47" s="1">
        <v>42776</v>
      </c>
      <c r="E47" s="55" t="s">
        <v>60</v>
      </c>
      <c r="F47" s="12">
        <v>401316</v>
      </c>
      <c r="G47" s="32">
        <v>20717</v>
      </c>
      <c r="H47" s="117">
        <v>9378639.7200000007</v>
      </c>
      <c r="I47" s="118">
        <v>2532</v>
      </c>
      <c r="J47" s="117">
        <v>67995138</v>
      </c>
      <c r="K47" s="119">
        <v>42817</v>
      </c>
      <c r="L47" s="119">
        <v>42817</v>
      </c>
    </row>
    <row r="48" spans="1:12" ht="23.25" customHeight="1" x14ac:dyDescent="0.25">
      <c r="A48" s="109">
        <f t="shared" si="1"/>
        <v>34</v>
      </c>
      <c r="B48" s="12" t="s">
        <v>201</v>
      </c>
      <c r="C48" s="12">
        <v>900986024</v>
      </c>
      <c r="D48" s="1">
        <v>42782</v>
      </c>
      <c r="E48" s="55" t="s">
        <v>202</v>
      </c>
      <c r="F48" s="12">
        <v>205716</v>
      </c>
      <c r="G48" s="12">
        <v>26017</v>
      </c>
      <c r="H48" s="12">
        <v>87865.06</v>
      </c>
      <c r="I48" s="33">
        <v>7</v>
      </c>
      <c r="J48" s="117">
        <v>637021.69999999995</v>
      </c>
      <c r="K48" s="44">
        <v>42817</v>
      </c>
      <c r="L48" s="44">
        <v>42817</v>
      </c>
    </row>
    <row r="49" spans="1:12" ht="23.25" customHeight="1" x14ac:dyDescent="0.25">
      <c r="A49" s="109">
        <f t="shared" si="1"/>
        <v>35</v>
      </c>
      <c r="B49" s="58" t="s">
        <v>189</v>
      </c>
      <c r="C49" s="59">
        <v>900987475</v>
      </c>
      <c r="D49" s="60">
        <v>42782</v>
      </c>
      <c r="E49" s="61" t="s">
        <v>190</v>
      </c>
      <c r="F49" s="59">
        <v>224516</v>
      </c>
      <c r="G49" s="62">
        <v>26117</v>
      </c>
      <c r="H49" s="63"/>
      <c r="I49" s="64" t="s">
        <v>191</v>
      </c>
      <c r="J49" s="63">
        <v>193910501.84999999</v>
      </c>
      <c r="K49" s="61"/>
      <c r="L49" s="61"/>
    </row>
    <row r="50" spans="1:12" ht="23.25" customHeight="1" x14ac:dyDescent="0.25">
      <c r="A50" s="109">
        <f t="shared" si="1"/>
        <v>36</v>
      </c>
      <c r="B50" s="13" t="s">
        <v>197</v>
      </c>
      <c r="C50" s="13">
        <v>891700037</v>
      </c>
      <c r="D50" s="1">
        <v>42782</v>
      </c>
      <c r="E50" s="13" t="s">
        <v>198</v>
      </c>
      <c r="F50" s="13">
        <v>321316</v>
      </c>
      <c r="G50" s="42">
        <v>26217</v>
      </c>
      <c r="H50" s="15"/>
      <c r="I50" s="34" t="s">
        <v>199</v>
      </c>
      <c r="J50" s="15">
        <v>165980078.65000001</v>
      </c>
      <c r="K50" s="120">
        <v>42818</v>
      </c>
      <c r="L50" s="120">
        <v>42825</v>
      </c>
    </row>
    <row r="51" spans="1:12" ht="23.25" customHeight="1" x14ac:dyDescent="0.25">
      <c r="A51" s="109">
        <f t="shared" si="1"/>
        <v>37</v>
      </c>
      <c r="B51" s="13" t="s">
        <v>203</v>
      </c>
      <c r="C51" s="12">
        <v>860005560</v>
      </c>
      <c r="D51" s="1">
        <v>42782</v>
      </c>
      <c r="E51" s="13" t="s">
        <v>204</v>
      </c>
      <c r="F51" s="12">
        <v>249616</v>
      </c>
      <c r="G51" s="12">
        <v>26417</v>
      </c>
      <c r="H51" s="12"/>
      <c r="I51" s="51">
        <v>127166083</v>
      </c>
      <c r="J51" s="117">
        <f>218595.96*3500</f>
        <v>765085860</v>
      </c>
      <c r="K51" s="119">
        <v>42818</v>
      </c>
      <c r="L51" s="119">
        <v>42821</v>
      </c>
    </row>
    <row r="52" spans="1:12" ht="23.25" customHeight="1" x14ac:dyDescent="0.25">
      <c r="A52" s="109">
        <f t="shared" si="1"/>
        <v>38</v>
      </c>
      <c r="B52" s="66" t="s">
        <v>104</v>
      </c>
      <c r="C52" s="55">
        <v>830064513</v>
      </c>
      <c r="D52" s="1">
        <v>42782</v>
      </c>
      <c r="E52" s="13" t="s">
        <v>105</v>
      </c>
      <c r="F52" s="55">
        <v>299516</v>
      </c>
      <c r="G52" s="56" t="s">
        <v>205</v>
      </c>
      <c r="H52" s="16"/>
      <c r="I52" s="57" t="s">
        <v>206</v>
      </c>
      <c r="J52" s="16">
        <f>127629600+16069804.8+4960000+2356000</f>
        <v>151015404.80000001</v>
      </c>
      <c r="K52" s="119">
        <v>42818</v>
      </c>
      <c r="L52" s="119">
        <v>42818</v>
      </c>
    </row>
    <row r="53" spans="1:12" ht="23.25" customHeight="1" x14ac:dyDescent="0.25">
      <c r="A53" s="109">
        <f t="shared" si="1"/>
        <v>39</v>
      </c>
      <c r="B53" s="66" t="s">
        <v>104</v>
      </c>
      <c r="C53" s="55">
        <v>830064513</v>
      </c>
      <c r="D53" s="1">
        <v>42787</v>
      </c>
      <c r="E53" s="13" t="s">
        <v>105</v>
      </c>
      <c r="F53" s="55">
        <v>299516</v>
      </c>
      <c r="G53" s="42">
        <v>28217</v>
      </c>
      <c r="H53" s="15">
        <v>9361402.1400000006</v>
      </c>
      <c r="I53" s="121">
        <v>1034</v>
      </c>
      <c r="J53" s="15">
        <v>67870165.5</v>
      </c>
      <c r="K53" s="119">
        <v>42818</v>
      </c>
      <c r="L53" s="119">
        <v>42818</v>
      </c>
    </row>
    <row r="54" spans="1:12" ht="23.25" customHeight="1" x14ac:dyDescent="0.25">
      <c r="A54" s="109">
        <f t="shared" si="1"/>
        <v>40</v>
      </c>
      <c r="B54" s="13" t="s">
        <v>187</v>
      </c>
      <c r="C54" s="55">
        <v>900642766</v>
      </c>
      <c r="D54" s="1">
        <v>42787</v>
      </c>
      <c r="E54" s="13" t="s">
        <v>207</v>
      </c>
      <c r="F54" s="122">
        <v>419316</v>
      </c>
      <c r="G54" s="42">
        <v>27617</v>
      </c>
      <c r="H54" s="15">
        <v>1200081.68</v>
      </c>
      <c r="I54" s="121" t="s">
        <v>208</v>
      </c>
      <c r="J54" s="15">
        <v>8700592.1300000008</v>
      </c>
      <c r="K54" s="119">
        <v>42818</v>
      </c>
      <c r="L54" s="119">
        <v>42818</v>
      </c>
    </row>
    <row r="55" spans="1:12" ht="23.25" customHeight="1" x14ac:dyDescent="0.25">
      <c r="A55" s="109">
        <f t="shared" si="1"/>
        <v>41</v>
      </c>
      <c r="B55" s="13" t="s">
        <v>209</v>
      </c>
      <c r="C55" s="55">
        <v>891401227</v>
      </c>
      <c r="D55" s="1">
        <v>42787</v>
      </c>
      <c r="E55" s="13" t="s">
        <v>210</v>
      </c>
      <c r="F55" s="122">
        <v>402116</v>
      </c>
      <c r="G55" s="42">
        <v>27717</v>
      </c>
      <c r="H55" s="15">
        <v>9681984</v>
      </c>
      <c r="I55" s="121">
        <v>43862</v>
      </c>
      <c r="J55" s="15">
        <v>70194384</v>
      </c>
      <c r="K55" s="119">
        <v>42818</v>
      </c>
      <c r="L55" s="119">
        <v>42818</v>
      </c>
    </row>
    <row r="56" spans="1:12" ht="23.25" customHeight="1" x14ac:dyDescent="0.25">
      <c r="A56" s="109">
        <f t="shared" si="1"/>
        <v>42</v>
      </c>
      <c r="B56" s="13" t="s">
        <v>211</v>
      </c>
      <c r="C56" s="55">
        <v>79240307</v>
      </c>
      <c r="D56" s="1">
        <v>42794</v>
      </c>
      <c r="E56" s="13" t="s">
        <v>212</v>
      </c>
      <c r="F56" s="122">
        <v>425016</v>
      </c>
      <c r="G56" s="42">
        <v>33917</v>
      </c>
      <c r="H56" s="15"/>
      <c r="I56" s="121">
        <v>139</v>
      </c>
      <c r="J56" s="15">
        <v>39999999.280000001</v>
      </c>
      <c r="K56" s="119">
        <v>42818</v>
      </c>
      <c r="L56" s="119">
        <v>42822</v>
      </c>
    </row>
    <row r="57" spans="1:12" ht="23.25" customHeight="1" x14ac:dyDescent="0.25">
      <c r="A57" s="109">
        <f t="shared" si="1"/>
        <v>43</v>
      </c>
      <c r="B57" s="66" t="s">
        <v>189</v>
      </c>
      <c r="C57" s="55">
        <v>900987475</v>
      </c>
      <c r="D57" s="1">
        <v>42782</v>
      </c>
      <c r="E57" s="13" t="s">
        <v>190</v>
      </c>
      <c r="F57" s="55">
        <v>224516</v>
      </c>
      <c r="G57" s="56">
        <v>34017</v>
      </c>
      <c r="H57" s="16"/>
      <c r="I57" s="57" t="s">
        <v>191</v>
      </c>
      <c r="J57" s="16">
        <v>193910501.84999999</v>
      </c>
      <c r="K57" s="119">
        <v>42818</v>
      </c>
      <c r="L57" s="119">
        <v>42818</v>
      </c>
    </row>
  </sheetData>
  <mergeCells count="13">
    <mergeCell ref="A8:H8"/>
    <mergeCell ref="A1:K1"/>
    <mergeCell ref="A2:K2"/>
    <mergeCell ref="A3:K3"/>
    <mergeCell ref="A5:K5"/>
    <mergeCell ref="A7:K7"/>
    <mergeCell ref="A13:A15"/>
    <mergeCell ref="I13:I15"/>
    <mergeCell ref="A24:A25"/>
    <mergeCell ref="I24:I25"/>
    <mergeCell ref="A35:A36"/>
    <mergeCell ref="H35:H36"/>
    <mergeCell ref="I35:I36"/>
  </mergeCells>
  <conditionalFormatting sqref="J53:J56 J44:J47 J11:J12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4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50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2017-04-24T16:17:57Z</dcterms:modified>
</cp:coreProperties>
</file>