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Z:\respaldo 2014\CUENTAS\CUENTAS 2017\2017 CUENTAS NORMA\PUBLICACION TURNOS 2017\"/>
    </mc:Choice>
  </mc:AlternateContent>
  <bookViews>
    <workbookView xWindow="0" yWindow="0" windowWidth="24000" windowHeight="8835"/>
  </bookViews>
  <sheets>
    <sheet name="GASTOS GENER CSF" sheetId="2" r:id="rId1"/>
    <sheet name="GASTOS GENER SSF" sheetId="4" r:id="rId2"/>
    <sheet name="GASTOS PERSONAL" sheetId="5" r:id="rId3"/>
    <sheet name="INVERSION" sheetId="6" r:id="rId4"/>
    <sheet name="RESERVA PSTAL" sheetId="3" r:id="rId5"/>
  </sheets>
  <definedNames>
    <definedName name="_xlnm._FilterDatabase" localSheetId="0" hidden="1">'GASTOS GENER CSF'!$A$10:$DF$30</definedName>
    <definedName name="_xlnm._FilterDatabase" localSheetId="1" hidden="1">'GASTOS GENER SSF'!$A$10:$DF$11</definedName>
    <definedName name="_xlnm._FilterDatabase" localSheetId="2" hidden="1">'GASTOS PERSONAL'!$A$10:$DF$15</definedName>
    <definedName name="_xlnm._FilterDatabase" localSheetId="3" hidden="1">INVERSION!$A$10:$DF$12</definedName>
    <definedName name="_xlnm._FilterDatabase" localSheetId="4" hidden="1">'RESERVA PSTAL'!$A$10:$DF$16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3" l="1"/>
  <c r="A35" i="3"/>
  <c r="A32" i="3"/>
  <c r="A24" i="3"/>
  <c r="A25" i="3"/>
  <c r="A26" i="3" s="1"/>
  <c r="A27" i="3" s="1"/>
  <c r="A28" i="3" s="1"/>
  <c r="A29" i="3" s="1"/>
  <c r="A17" i="3"/>
  <c r="J37" i="3"/>
  <c r="J27" i="3"/>
  <c r="H22" i="3"/>
  <c r="J21" i="3"/>
  <c r="H21" i="3"/>
  <c r="J18" i="3"/>
  <c r="J17" i="3"/>
  <c r="J12" i="3"/>
  <c r="J11" i="3"/>
  <c r="A18" i="6"/>
  <c r="J18" i="6"/>
  <c r="J16" i="6"/>
  <c r="J14" i="6"/>
  <c r="J13" i="6"/>
  <c r="J12" i="6"/>
  <c r="J11" i="6"/>
  <c r="H11" i="6"/>
  <c r="A28" i="5"/>
  <c r="A29" i="5"/>
  <c r="A30" i="5"/>
  <c r="A31" i="5"/>
  <c r="J19" i="5"/>
  <c r="J17" i="5"/>
  <c r="J16" i="5"/>
  <c r="A20" i="4"/>
  <c r="A21" i="4"/>
  <c r="A22" i="4"/>
  <c r="H22" i="4"/>
  <c r="J12" i="4"/>
  <c r="H77" i="2"/>
  <c r="H76" i="2"/>
  <c r="H75" i="2"/>
  <c r="J73" i="2"/>
  <c r="J72" i="2"/>
  <c r="J69" i="2"/>
  <c r="H69" i="2"/>
  <c r="J47" i="2"/>
  <c r="J41" i="2"/>
  <c r="J37" i="2"/>
  <c r="J36" i="2"/>
  <c r="J33" i="2"/>
  <c r="J32" i="2"/>
  <c r="H32" i="2"/>
  <c r="J27" i="2"/>
  <c r="H27" i="2"/>
  <c r="J24" i="2"/>
  <c r="H24" i="2"/>
  <c r="J23" i="2"/>
  <c r="J18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2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0" i="2" s="1"/>
  <c r="A82" i="2" s="1"/>
  <c r="A83" i="2" s="1"/>
  <c r="A84" i="2" s="1"/>
  <c r="A85" i="2" s="1"/>
  <c r="A33" i="3" l="1"/>
  <c r="A13" i="3"/>
  <c r="A13" i="4"/>
  <c r="A14" i="4" s="1"/>
  <c r="A15" i="4" s="1"/>
  <c r="A16" i="4" s="1"/>
  <c r="A17" i="4" s="1"/>
  <c r="A18" i="4" s="1"/>
  <c r="A19" i="4" s="1"/>
  <c r="A12" i="4"/>
  <c r="A12" i="6" l="1"/>
  <c r="A13" i="6" s="1"/>
  <c r="A14" i="6" s="1"/>
  <c r="A15" i="6" s="1"/>
  <c r="A16" i="6" s="1"/>
  <c r="A17" i="6" s="1"/>
  <c r="M12" i="6" l="1"/>
  <c r="H9" i="6"/>
  <c r="A12" i="5" l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M12" i="5"/>
  <c r="H9" i="5"/>
  <c r="A18" i="3"/>
  <c r="A19" i="3" s="1"/>
  <c r="A20" i="3" s="1"/>
  <c r="A21" i="3" s="1"/>
  <c r="A22" i="3" s="1"/>
  <c r="H9" i="4"/>
  <c r="M12" i="3" l="1"/>
  <c r="H9" i="3"/>
  <c r="M12" i="2"/>
  <c r="H9" i="2" l="1"/>
</calcChain>
</file>

<file path=xl/sharedStrings.xml><?xml version="1.0" encoding="utf-8"?>
<sst xmlns="http://schemas.openxmlformats.org/spreadsheetml/2006/main" count="492" uniqueCount="303">
  <si>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</si>
  <si>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</si>
  <si>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</si>
  <si>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</si>
  <si>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</si>
  <si>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</si>
  <si>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</si>
  <si>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</si>
  <si>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</si>
  <si>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</si>
  <si>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</si>
  <si>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</si>
  <si>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</si>
  <si>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</si>
  <si>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</si>
  <si>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</si>
  <si>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</si>
  <si>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</si>
  <si>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</si>
  <si>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</si>
  <si>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</si>
  <si>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</si>
  <si>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GSTOS GRALES SSF</t>
  </si>
  <si>
    <t>67800416-67812016</t>
  </si>
  <si>
    <t>71920616-71449016</t>
  </si>
  <si>
    <t>71582616-71922416</t>
  </si>
  <si>
    <t>GASTOS GENERALES VIGENCIA 2017</t>
  </si>
  <si>
    <t>RESERVA PRESUPUESTAL VIGENCIA 2017</t>
  </si>
  <si>
    <t>06-1-10158-16</t>
  </si>
  <si>
    <t>INVERSIONES MARTINEZ Y CIA SAS</t>
  </si>
  <si>
    <t>06-7-10174-16</t>
  </si>
  <si>
    <t xml:space="preserve">HHS SUMINISTROS Y SERVIC  HELIODORO SANCHEZ </t>
  </si>
  <si>
    <t>AB CONTROL INGENIERIA</t>
  </si>
  <si>
    <t>ORDEN DE COMPRA 10932</t>
  </si>
  <si>
    <t>GOLD TOUR SAS</t>
  </si>
  <si>
    <t>BUSSINEMIND COLOMBIA</t>
  </si>
  <si>
    <t>06-8-10179-16</t>
  </si>
  <si>
    <t>SUBATOURS</t>
  </si>
  <si>
    <t>COLOMBIA TELECOMUNIC. S.A.</t>
  </si>
  <si>
    <t>06-7-10116-14 adc # 7</t>
  </si>
  <si>
    <t>06-6-10216-16</t>
  </si>
  <si>
    <t>ANULADA</t>
  </si>
  <si>
    <t>INVERSION</t>
  </si>
  <si>
    <t xml:space="preserve">ALIRIO FERNANDO BUSTOS VALENCIA </t>
  </si>
  <si>
    <t xml:space="preserve">MIGUEL ARNULFO  GUTIERREZ </t>
  </si>
  <si>
    <t>JENNY JOHANA OCAMPO CASTAÑEDA</t>
  </si>
  <si>
    <t>GASTOS GENERALES SSF VIGENCIA 2017</t>
  </si>
  <si>
    <t>GASTOS DE PERSONAL VIGENCIA 2017</t>
  </si>
  <si>
    <t>INVERSION VIGENCIA 2017</t>
  </si>
  <si>
    <t>06-7-10001-17</t>
  </si>
  <si>
    <t xml:space="preserve">MARIA ELIANA GUZMAN </t>
  </si>
  <si>
    <t>CTA COBRO # 3</t>
  </si>
  <si>
    <t>06-2-10187-16</t>
  </si>
  <si>
    <t>06-3-10150-16</t>
  </si>
  <si>
    <t>CONSORCIO IGE</t>
  </si>
  <si>
    <t>JEM SUPLLIES</t>
  </si>
  <si>
    <t>CONSORCIO SANTA MARTA</t>
  </si>
  <si>
    <t>06-7-10008-17</t>
  </si>
  <si>
    <t>OSCAR DARIO SASTOQUE SUAREZ</t>
  </si>
  <si>
    <t>06-7-10003-17</t>
  </si>
  <si>
    <t>ROSA DE LOS ANGELES AYALA SANCHEZ</t>
  </si>
  <si>
    <t>06-7-10007-17</t>
  </si>
  <si>
    <t xml:space="preserve">OLGA EDILSE PEÑA SIERRA </t>
  </si>
  <si>
    <t>ALBA LUZ MENDEZ PEREZ</t>
  </si>
  <si>
    <t xml:space="preserve">06-7-10116-14 </t>
  </si>
  <si>
    <t>06-7-10116-14 adc # 6</t>
  </si>
  <si>
    <t>06-8-10189-15 ADC # 2</t>
  </si>
  <si>
    <t>SUMIMAS SAS</t>
  </si>
  <si>
    <t>06-1-10136-16</t>
  </si>
  <si>
    <t>AGRICOLA LA BOCATOMA</t>
  </si>
  <si>
    <t>06-7-10164-16</t>
  </si>
  <si>
    <t>SU COMPUTO</t>
  </si>
  <si>
    <t>06-7-10172-16</t>
  </si>
  <si>
    <t>06-7-10142-16</t>
  </si>
  <si>
    <t>CONSORCIO INDUCON-SALGARI</t>
  </si>
  <si>
    <t>06-2-10175-16</t>
  </si>
  <si>
    <t xml:space="preserve">JUAN ANGEL LOPEZ RUIZ </t>
  </si>
  <si>
    <t>TECNOFRIO AIRES S.A.S.</t>
  </si>
  <si>
    <t>06-7-10183-16</t>
  </si>
  <si>
    <t xml:space="preserve">CONSORCIO ACG </t>
  </si>
  <si>
    <t xml:space="preserve">06-1-10037-17 </t>
  </si>
  <si>
    <r>
      <t xml:space="preserve">PARALES Y CONCRETOS ETC… </t>
    </r>
    <r>
      <rPr>
        <b/>
        <sz val="7"/>
        <color indexed="10"/>
        <rFont val="Calibri"/>
        <family val="2"/>
      </rPr>
      <t>CTA A NOMBRE DE PARALES Y CONCRETOS bco bogota 615060019</t>
    </r>
  </si>
  <si>
    <t>06-7-10182-16</t>
  </si>
  <si>
    <t>SUZUKI  MOTOR DE C/BIA</t>
  </si>
  <si>
    <t xml:space="preserve">VARIAS </t>
  </si>
  <si>
    <t>06-7-10188-16</t>
  </si>
  <si>
    <t>UT MTO DIRAF</t>
  </si>
  <si>
    <t>ORDEN DE COMPRA 12037</t>
  </si>
  <si>
    <t>ORGANIZACIÓN TERPEL</t>
  </si>
  <si>
    <t>06-8-10211-16</t>
  </si>
  <si>
    <t xml:space="preserve">GAS NATURAL </t>
  </si>
  <si>
    <t>06-7-10192-16</t>
  </si>
  <si>
    <t xml:space="preserve">REIMPODIESEL </t>
  </si>
  <si>
    <t>ORDEN DE COMPRA 10233</t>
  </si>
  <si>
    <t>INVERS SARA DE C(/BIA</t>
  </si>
  <si>
    <t>UT A4 -2015</t>
  </si>
  <si>
    <t>CTA COBRO 2</t>
  </si>
  <si>
    <t xml:space="preserve">CAMILO ANDRES QUINTERO VITOLA </t>
  </si>
  <si>
    <r>
      <t>01-7-10006-17</t>
    </r>
    <r>
      <rPr>
        <sz val="11"/>
        <color rgb="FFFF0000"/>
        <rFont val="Calibri"/>
        <family val="2"/>
        <scheme val="minor"/>
      </rPr>
      <t xml:space="preserve"> SEGEN</t>
    </r>
  </si>
  <si>
    <t>06-7-10009-17</t>
  </si>
  <si>
    <t xml:space="preserve">CARLOS ENRIQUE GARAVITO </t>
  </si>
  <si>
    <t>06-7-10010-17</t>
  </si>
  <si>
    <t xml:space="preserve">RONALD ALBERTO TORO </t>
  </si>
  <si>
    <t>06-7-10014-17</t>
  </si>
  <si>
    <t xml:space="preserve">BERTHA LUCIA AVENDAÑO </t>
  </si>
  <si>
    <t>06-5-10020-17</t>
  </si>
  <si>
    <t>HUGO FERNANDO RIVERA</t>
  </si>
  <si>
    <r>
      <t>01-7-10001-17</t>
    </r>
    <r>
      <rPr>
        <sz val="11"/>
        <color rgb="FFFF0000"/>
        <rFont val="Calibri"/>
        <family val="2"/>
        <scheme val="minor"/>
      </rPr>
      <t xml:space="preserve"> SEGEN</t>
    </r>
  </si>
  <si>
    <t>CTA COBRO # 5</t>
  </si>
  <si>
    <r>
      <t>01-7-10002-17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</si>
  <si>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01-7-10003-17 </t>
    </r>
    <r>
      <rPr>
        <sz val="11"/>
        <color rgb="FFFF0000"/>
        <rFont val="Calibri"/>
        <family val="2"/>
        <scheme val="minor"/>
      </rPr>
      <t>SEGEN</t>
    </r>
  </si>
  <si>
    <r>
      <t>01-7-10004-17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</si>
  <si>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01-7-10005-17 </t>
    </r>
    <r>
      <rPr>
        <sz val="11"/>
        <color rgb="FFFF0000"/>
        <rFont val="Calibri"/>
        <family val="2"/>
        <scheme val="minor"/>
      </rPr>
      <t>SEGEN</t>
    </r>
  </si>
  <si>
    <t xml:space="preserve">ANTICIPO 20% </t>
  </si>
  <si>
    <t>06-6-10180-16</t>
  </si>
  <si>
    <t xml:space="preserve">CONSORCIO BS 16 </t>
  </si>
  <si>
    <t>02</t>
  </si>
  <si>
    <t>FERNANDO RAMIREZ</t>
  </si>
  <si>
    <t>009</t>
  </si>
  <si>
    <t>001</t>
  </si>
  <si>
    <t>ASIGNACION TURNOS - TRAMITE CUENTAS DE PROVEEDORES - PAGOS JULIO 2017</t>
  </si>
  <si>
    <t>ORDEN DE COMPRA 14117</t>
  </si>
  <si>
    <t xml:space="preserve">INVERSIONES SARA DE COLOMBIA S.A.S. </t>
  </si>
  <si>
    <t>ORDEN DE COMPRA 14186</t>
  </si>
  <si>
    <t>ORDEN DE COMPRA 14184</t>
  </si>
  <si>
    <t>ORDEN DE COMPRA 14113</t>
  </si>
  <si>
    <t>06-2-10186-16</t>
  </si>
  <si>
    <t>UT CINTURON 2016</t>
  </si>
  <si>
    <t>2</t>
  </si>
  <si>
    <t>ORDEN DE COMPRA 14074</t>
  </si>
  <si>
    <t>06-7-10176-16</t>
  </si>
  <si>
    <t>MICROSOFT</t>
  </si>
  <si>
    <t>IMC 1927</t>
  </si>
  <si>
    <t>05700</t>
  </si>
  <si>
    <t>5-6-'8</t>
  </si>
  <si>
    <t>139350-139349</t>
  </si>
  <si>
    <t>ORDEN DE COMPRA 14073</t>
  </si>
  <si>
    <t>900921927 a cta de IMDICOL NIT:860403380</t>
  </si>
  <si>
    <t xml:space="preserve">UT MQ COLOMBIA </t>
  </si>
  <si>
    <t>067-10032-17</t>
  </si>
  <si>
    <t>ELITE GRUPO SAS</t>
  </si>
  <si>
    <t>06-7-10177-16</t>
  </si>
  <si>
    <t>SYSTEMNET INGENIERIA</t>
  </si>
  <si>
    <t>3713-3714-3759</t>
  </si>
  <si>
    <t>ORDEN DE COMPRA 14150</t>
  </si>
  <si>
    <t>059</t>
  </si>
  <si>
    <t>anexo 1 adicion 2</t>
  </si>
  <si>
    <t>UT. MAPHRE SEGUROS</t>
  </si>
  <si>
    <t>ORDEN DE COMPRA # 16433</t>
  </si>
  <si>
    <t>PANAMERICANA S.A.</t>
  </si>
  <si>
    <t>ORDEN DE COMPRA 14295 adc # 2</t>
  </si>
  <si>
    <t>LA PREVISORA S.A.</t>
  </si>
  <si>
    <t>1010455-456-457</t>
  </si>
  <si>
    <t>06-1-10064-17</t>
  </si>
  <si>
    <t>EDUPARQUES SAS</t>
  </si>
  <si>
    <t>AC 770358 NC 65937</t>
  </si>
  <si>
    <t>31694-31693 ND# 56- nc # 607</t>
  </si>
  <si>
    <t>06-7-10045-17</t>
  </si>
  <si>
    <t>900506224 FUN OPRA</t>
  </si>
  <si>
    <t xml:space="preserve">ANDRES POLANIA FLOREZ  UT MANMTO INSTRUMENTOS </t>
  </si>
  <si>
    <t>4</t>
  </si>
  <si>
    <t>0622</t>
  </si>
  <si>
    <r>
      <t>203317-</t>
    </r>
    <r>
      <rPr>
        <sz val="11"/>
        <rFont val="Calibri"/>
        <family val="2"/>
        <scheme val="minor"/>
      </rPr>
      <t>209717</t>
    </r>
  </si>
  <si>
    <t>141525 nc # 0074</t>
  </si>
  <si>
    <t>06-5-10191-16</t>
  </si>
  <si>
    <t>IMPRENTA NACIONAL DE C/BIA</t>
  </si>
  <si>
    <t>87654-809-533-529-630-631-114-054-030-075-86980-947-923-924-849-881-910</t>
  </si>
  <si>
    <t>06-5-10191-16 ADC # 2</t>
  </si>
  <si>
    <t>06-7-10184-16</t>
  </si>
  <si>
    <t>GRAN IMAGEN SAS</t>
  </si>
  <si>
    <t>ORDEN DE COMPRA 14072</t>
  </si>
  <si>
    <t>069</t>
  </si>
  <si>
    <t>0719</t>
  </si>
  <si>
    <t>ORDEN DE COMPRA # 14690</t>
  </si>
  <si>
    <t>BLINSECURITY DE C/BIA</t>
  </si>
  <si>
    <t>8649-50-51-52-53-54-55</t>
  </si>
  <si>
    <t>ORDEN DE COMPRA # 14689</t>
  </si>
  <si>
    <t>BLINDEX SA.</t>
  </si>
  <si>
    <t>ORDEN DE COMPRA 14114</t>
  </si>
  <si>
    <t>CONFECCIONES PAEZ</t>
  </si>
  <si>
    <t>06-1-10115-16</t>
  </si>
  <si>
    <t xml:space="preserve">CASUR </t>
  </si>
  <si>
    <t>6497-6496-6498-6500-6499-6729</t>
  </si>
  <si>
    <t>0661</t>
  </si>
  <si>
    <t>06-1-10136-16 adc # 1</t>
  </si>
  <si>
    <t>55808-22183556 ND # 01584</t>
  </si>
  <si>
    <t xml:space="preserve">06-2-10127-14 </t>
  </si>
  <si>
    <t>55808-22187286 ND # 01583</t>
  </si>
  <si>
    <t>06-2-10127-14  ADC # 1</t>
  </si>
  <si>
    <t>06-1-10025-17</t>
  </si>
  <si>
    <t>INMOBILIA. INVERMILENIUM</t>
  </si>
  <si>
    <t>0034</t>
  </si>
  <si>
    <t>06-7-10172-16 ADC # 1</t>
  </si>
  <si>
    <t>06-1-10076-17</t>
  </si>
  <si>
    <t>EDUARDO PEÑA E HIJOS</t>
  </si>
  <si>
    <t>06-7-10156-16</t>
  </si>
  <si>
    <t>SUMINIS. INDUSTRIALES DE C/BIA</t>
  </si>
  <si>
    <t>06-7-10024-17</t>
  </si>
  <si>
    <r>
      <t xml:space="preserve">UT CF-PL MTMTO DATA CENTER, </t>
    </r>
    <r>
      <rPr>
        <sz val="11"/>
        <color indexed="10"/>
        <rFont val="Arial"/>
        <family val="2"/>
      </rPr>
      <t>PAGAR A COMPUFACIL</t>
    </r>
  </si>
  <si>
    <t>216417-217817</t>
  </si>
  <si>
    <t>1-2-3</t>
  </si>
  <si>
    <t>06-7-10189-16</t>
  </si>
  <si>
    <t>SECURITY TECH CONTROL</t>
  </si>
  <si>
    <t>05772</t>
  </si>
  <si>
    <t>AC 792015 NC 66628</t>
  </si>
  <si>
    <t>ORDEN DE COMPRA 10892</t>
  </si>
  <si>
    <t>SERVILIMPIEZA SA.</t>
  </si>
  <si>
    <t>810534-0581-0585-0603-0608-0621-0627-0629-0643-0672-0227-3617-3668-3669-3670-3671-3673-3674-3675-3676-n ctbilidad # 295136</t>
  </si>
  <si>
    <t>ANEXO # 1 PÓLIZA IRF</t>
  </si>
  <si>
    <t>UT. MAPHRE SEGUROS-AXA</t>
  </si>
  <si>
    <t>220127017829-7828-7830</t>
  </si>
  <si>
    <t>AGENCIA DE VIAJES GOLDTOUR SAS</t>
  </si>
  <si>
    <t>12890-891-892-900-901-902-903-904-905-906-907-908</t>
  </si>
  <si>
    <t>MANUFACTURAS CADUGI  S.A.S.</t>
  </si>
  <si>
    <t>ORDEN DE COMPRA 14115</t>
  </si>
  <si>
    <t>OMAR VANEGAS NIETO</t>
  </si>
  <si>
    <r>
      <t>233117-</t>
    </r>
    <r>
      <rPr>
        <sz val="11"/>
        <rFont val="Calibri"/>
        <family val="2"/>
        <scheme val="minor"/>
      </rPr>
      <t>234217-234317</t>
    </r>
  </si>
  <si>
    <t>06-2-10021-17</t>
  </si>
  <si>
    <t>ANDES SERVICIO DE  CERTFI.</t>
  </si>
  <si>
    <t>9299</t>
  </si>
  <si>
    <t>5-6-8</t>
  </si>
  <si>
    <t>06-7-10157-16</t>
  </si>
  <si>
    <t>PENSEMOS S.A.</t>
  </si>
  <si>
    <t>0692</t>
  </si>
  <si>
    <t>06-5-10019-17</t>
  </si>
  <si>
    <t>IMPRENTA NAL DE C/BIA</t>
  </si>
  <si>
    <t>ORDEN DE COMPRA 14120</t>
  </si>
  <si>
    <t>CTA COBRO 3</t>
  </si>
  <si>
    <t>06-7-10040-17</t>
  </si>
  <si>
    <t>EDWIN ROBERTO DIAZ JIMENEZ</t>
  </si>
  <si>
    <t>CTA COBRO 1</t>
  </si>
  <si>
    <t>06-7-10048-17</t>
  </si>
  <si>
    <t>GUSTAVO ANDRES RAMIREZ ROBAYO</t>
  </si>
  <si>
    <t>CTA COBRO 4</t>
  </si>
  <si>
    <t>06-7-10002-17</t>
  </si>
  <si>
    <t>CERTICAMARA SA</t>
  </si>
  <si>
    <t>CTA COBRO # 6</t>
  </si>
  <si>
    <r>
      <t>10007-17</t>
    </r>
    <r>
      <rPr>
        <sz val="11"/>
        <color rgb="FFFF0000"/>
        <rFont val="Calibri"/>
        <family val="2"/>
        <scheme val="minor"/>
      </rPr>
      <t xml:space="preserve"> SEGEN</t>
    </r>
  </si>
  <si>
    <t>HERZAIN ALEXANDER CASTAÑEDA</t>
  </si>
  <si>
    <t>CTA COBRO # 1</t>
  </si>
  <si>
    <r>
      <t>10008-17</t>
    </r>
    <r>
      <rPr>
        <sz val="11"/>
        <color rgb="FFFF0000"/>
        <rFont val="Calibri"/>
        <family val="2"/>
        <scheme val="minor"/>
      </rPr>
      <t xml:space="preserve"> SEGEN</t>
    </r>
  </si>
  <si>
    <t>GERMAN OSWALDO MORENO CORREA</t>
  </si>
  <si>
    <t>06-6-10147-16</t>
  </si>
  <si>
    <t>CONSORCIO OBRAS SIBATE</t>
  </si>
  <si>
    <t>1-3</t>
  </si>
  <si>
    <t>06-6-10178-16</t>
  </si>
  <si>
    <t>CONSORCIO COMBEIMA</t>
  </si>
  <si>
    <r>
      <t>188417-</t>
    </r>
    <r>
      <rPr>
        <sz val="11"/>
        <rFont val="Calibri"/>
        <family val="2"/>
        <scheme val="minor"/>
      </rPr>
      <t>204417</t>
    </r>
  </si>
  <si>
    <t>06-6-10196-16</t>
  </si>
  <si>
    <t>03</t>
  </si>
  <si>
    <t>06-2-10026-17</t>
  </si>
  <si>
    <t>SONA GREEN TECNO L.</t>
  </si>
  <si>
    <t>06-6-10054-17</t>
  </si>
  <si>
    <r>
      <t xml:space="preserve">901083477 A </t>
    </r>
    <r>
      <rPr>
        <sz val="11"/>
        <color rgb="FFFF0000"/>
        <rFont val="Calibri"/>
        <family val="2"/>
        <scheme val="minor"/>
      </rPr>
      <t xml:space="preserve">NOMBRE DE M&amp;E CONSTRUC. NIT # </t>
    </r>
    <r>
      <rPr>
        <b/>
        <sz val="11"/>
        <color rgb="FFFF0000"/>
        <rFont val="Calibri"/>
        <family val="2"/>
        <scheme val="minor"/>
      </rPr>
      <t>900053750-8</t>
    </r>
  </si>
  <si>
    <t>CONSORCIO OTUN</t>
  </si>
  <si>
    <t>06-6-10201-16</t>
  </si>
  <si>
    <r>
      <t>CONSORC. BIO VERDE</t>
    </r>
    <r>
      <rPr>
        <b/>
        <sz val="11"/>
        <rFont val="Calibri"/>
        <family val="2"/>
      </rPr>
      <t xml:space="preserve"> </t>
    </r>
  </si>
  <si>
    <t>06-6-10201-16 adc # 1</t>
  </si>
  <si>
    <t>06-3-10204-16</t>
  </si>
  <si>
    <t>CONSORCIO ZAPAYAN 215</t>
  </si>
  <si>
    <t>06-3-10204-16 adc # 1</t>
  </si>
  <si>
    <t>06-6-10112-15 adc # 2</t>
  </si>
  <si>
    <t>OMICROM DEL LLANO</t>
  </si>
  <si>
    <t>06-6-10112-15 adc # 3</t>
  </si>
  <si>
    <t>06-6-10203-16</t>
  </si>
  <si>
    <t>CONSORCIO INGENIEROS M</t>
  </si>
  <si>
    <t>06-7-10018-16</t>
  </si>
  <si>
    <t>RAFAEL PARRA GARZON</t>
  </si>
  <si>
    <t>161417/124738</t>
  </si>
  <si>
    <t>CTA COBRO 8</t>
  </si>
  <si>
    <t>06-3-10113-15 ADC #1</t>
  </si>
  <si>
    <t>BATEMAN INGENIERIA SA</t>
  </si>
  <si>
    <t>06-3-10143-16</t>
  </si>
  <si>
    <t>CONSORCIO BEDA</t>
  </si>
  <si>
    <t>3-5</t>
  </si>
  <si>
    <t>06-2-10109-16</t>
  </si>
  <si>
    <t>MODERLINE SAS</t>
  </si>
  <si>
    <t xml:space="preserve"> 14783-14784</t>
  </si>
  <si>
    <t>06-3-10202-16</t>
  </si>
  <si>
    <t>CONSORCIO JASB</t>
  </si>
  <si>
    <t>06-3-10199-16</t>
  </si>
  <si>
    <t>CONSORC. CONSULTORES ANDINOS</t>
  </si>
  <si>
    <t>6</t>
  </si>
  <si>
    <t>06-6-10125-16</t>
  </si>
  <si>
    <t>901011226 A LUDWIG CC # 79865330 CTA #461-169414-22</t>
  </si>
  <si>
    <t xml:space="preserve">CONSORCIO SAN FRANCISCO </t>
  </si>
  <si>
    <t>06-3-10149-16</t>
  </si>
  <si>
    <t>CONSORCIO DOBLE R M&amp;R 78</t>
  </si>
  <si>
    <t>06-6-10074-15 adc # 2</t>
  </si>
  <si>
    <t>900204854-4 CTA OMICRON</t>
  </si>
  <si>
    <t>CONSORCIO AMERICA</t>
  </si>
  <si>
    <t>06-6-10074-15 adc # 3</t>
  </si>
  <si>
    <t>06-6-10074-15 adc # 4</t>
  </si>
  <si>
    <t>06-3-10080-15 adc# 1</t>
  </si>
  <si>
    <t>CONSORCIO INTERVENTORES SANTANDER</t>
  </si>
  <si>
    <t>06-6-10162-16</t>
  </si>
  <si>
    <t>SAVERA SAS</t>
  </si>
  <si>
    <t>06-7-10131-16</t>
  </si>
  <si>
    <t>CODENSA S.A.</t>
  </si>
  <si>
    <t>0077556</t>
  </si>
  <si>
    <t>06-5-10138-16</t>
  </si>
  <si>
    <t>INDIUSTRIA MILTAR</t>
  </si>
  <si>
    <t>900017790 OFICIO # 01,934,648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</si>
</sst>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b/>
      <sz val="7"/>
      <color indexed="1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11"/>
      <color indexed="10"/>
      <name val="Arial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/>
    <xf numFmtId="43" fontId="3" fillId="0" borderId="1" xfId="1" applyFont="1" applyFill="1" applyBorder="1"/>
    <xf numFmtId="0" fontId="0" fillId="3" borderId="1" xfId="0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43" fontId="14" fillId="3" borderId="0" xfId="1" applyNumberFormat="1" applyFont="1" applyFill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43" fontId="14" fillId="5" borderId="0" xfId="1" applyNumberFormat="1" applyFont="1" applyFill="1" applyAlignment="1">
      <alignment horizontal="center"/>
    </xf>
    <xf numFmtId="0" fontId="3" fillId="7" borderId="1" xfId="0" applyFont="1" applyFill="1" applyBorder="1"/>
    <xf numFmtId="0" fontId="17" fillId="7" borderId="0" xfId="0" applyFont="1" applyFill="1"/>
    <xf numFmtId="0" fontId="3" fillId="0" borderId="3" xfId="0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wrapText="1"/>
    </xf>
    <xf numFmtId="0" fontId="0" fillId="5" borderId="1" xfId="0" applyFill="1" applyBorder="1"/>
    <xf numFmtId="0" fontId="16" fillId="0" borderId="1" xfId="0" quotePrefix="1" applyFont="1" applyFill="1" applyBorder="1" applyAlignment="1">
      <alignment horizontal="center"/>
    </xf>
    <xf numFmtId="0" fontId="21" fillId="0" borderId="1" xfId="0" applyFont="1" applyFill="1" applyBorder="1" applyAlignment="1">
      <alignment horizontal="right" wrapText="1"/>
    </xf>
    <xf numFmtId="0" fontId="3" fillId="0" borderId="0" xfId="0" applyFont="1" applyFill="1"/>
    <xf numFmtId="0" fontId="3" fillId="0" borderId="3" xfId="0" applyFont="1" applyFill="1" applyBorder="1" applyAlignment="1"/>
    <xf numFmtId="167" fontId="0" fillId="0" borderId="0" xfId="7" applyNumberFormat="1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5" fontId="3" fillId="0" borderId="1" xfId="0" applyNumberFormat="1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quotePrefix="1" applyFont="1" applyFill="1" applyBorder="1" applyAlignment="1">
      <alignment horizontal="center" wrapText="1"/>
    </xf>
    <xf numFmtId="0" fontId="0" fillId="0" borderId="3" xfId="0" applyFill="1" applyBorder="1" applyAlignment="1">
      <alignment horizontal="right"/>
    </xf>
    <xf numFmtId="0" fontId="3" fillId="0" borderId="1" xfId="0" applyFont="1" applyFill="1" applyBorder="1"/>
    <xf numFmtId="0" fontId="0" fillId="0" borderId="1" xfId="0" quotePrefix="1" applyFill="1" applyBorder="1" applyAlignment="1">
      <alignment horizontal="center"/>
    </xf>
    <xf numFmtId="15" fontId="0" fillId="0" borderId="1" xfId="0" applyNumberFormat="1" applyFill="1" applyBorder="1"/>
    <xf numFmtId="0" fontId="3" fillId="0" borderId="2" xfId="0" applyFont="1" applyFill="1" applyBorder="1"/>
    <xf numFmtId="1" fontId="3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1" fontId="0" fillId="0" borderId="1" xfId="0" quotePrefix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15" fontId="3" fillId="7" borderId="1" xfId="0" applyNumberFormat="1" applyFont="1" applyFill="1" applyBorder="1" applyAlignment="1">
      <alignment horizontal="right"/>
    </xf>
    <xf numFmtId="0" fontId="18" fillId="7" borderId="1" xfId="0" applyFont="1" applyFill="1" applyBorder="1" applyAlignment="1">
      <alignment wrapText="1"/>
    </xf>
    <xf numFmtId="14" fontId="3" fillId="7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7" borderId="1" xfId="0" applyFill="1" applyBorder="1"/>
    <xf numFmtId="15" fontId="3" fillId="7" borderId="1" xfId="0" applyNumberFormat="1" applyFont="1" applyFill="1" applyBorder="1"/>
    <xf numFmtId="0" fontId="3" fillId="7" borderId="1" xfId="0" applyFont="1" applyFill="1" applyBorder="1" applyAlignment="1">
      <alignment horizontal="right"/>
    </xf>
    <xf numFmtId="0" fontId="3" fillId="7" borderId="1" xfId="0" applyFont="1" applyFill="1" applyBorder="1"/>
    <xf numFmtId="0" fontId="0" fillId="7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wrapText="1"/>
    </xf>
    <xf numFmtId="0" fontId="15" fillId="7" borderId="1" xfId="0" applyFont="1" applyFill="1" applyBorder="1" applyAlignment="1">
      <alignment wrapText="1"/>
    </xf>
    <xf numFmtId="0" fontId="3" fillId="7" borderId="1" xfId="0" quotePrefix="1" applyFont="1" applyFill="1" applyBorder="1" applyAlignment="1">
      <alignment horizontal="center"/>
    </xf>
    <xf numFmtId="0" fontId="0" fillId="7" borderId="1" xfId="0" applyFont="1" applyFill="1" applyBorder="1" applyAlignment="1">
      <alignment horizontal="right"/>
    </xf>
    <xf numFmtId="0" fontId="3" fillId="3" borderId="1" xfId="0" applyFont="1" applyFill="1" applyBorder="1"/>
    <xf numFmtId="15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16" fontId="3" fillId="7" borderId="1" xfId="0" quotePrefix="1" applyNumberFormat="1" applyFont="1" applyFill="1" applyBorder="1" applyAlignment="1">
      <alignment horizontal="center"/>
    </xf>
    <xf numFmtId="0" fontId="0" fillId="3" borderId="1" xfId="0" applyFill="1" applyBorder="1"/>
    <xf numFmtId="14" fontId="0" fillId="0" borderId="1" xfId="0" applyNumberFormat="1" applyFill="1" applyBorder="1"/>
    <xf numFmtId="0" fontId="0" fillId="5" borderId="2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14" fontId="0" fillId="0" borderId="3" xfId="0" applyNumberForma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0" fillId="0" borderId="3" xfId="0" quotePrefix="1" applyFont="1" applyFill="1" applyBorder="1" applyAlignment="1">
      <alignment horizontal="center" wrapText="1"/>
    </xf>
    <xf numFmtId="0" fontId="0" fillId="0" borderId="8" xfId="0" quotePrefix="1" applyFont="1" applyFill="1" applyBorder="1" applyAlignment="1">
      <alignment horizontal="center" wrapText="1"/>
    </xf>
    <xf numFmtId="0" fontId="0" fillId="0" borderId="7" xfId="0" quotePrefix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0" fillId="0" borderId="3" xfId="0" applyFill="1" applyBorder="1" applyAlignment="1">
      <alignment horizontal="right"/>
    </xf>
    <xf numFmtId="15" fontId="3" fillId="0" borderId="3" xfId="0" applyNumberFormat="1" applyFont="1" applyFill="1" applyBorder="1" applyAlignment="1">
      <alignment horizontal="right"/>
    </xf>
    <xf numFmtId="15" fontId="3" fillId="0" borderId="7" xfId="0" applyNumberFormat="1" applyFont="1" applyFill="1" applyBorder="1" applyAlignment="1">
      <alignment horizontal="right"/>
    </xf>
    <xf numFmtId="0" fontId="3" fillId="0" borderId="3" xfId="0" quotePrefix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0" fontId="24" fillId="0" borderId="1" xfId="0" applyFont="1" applyFill="1" applyBorder="1" applyAlignment="1">
      <alignment wrapText="1"/>
    </xf>
    <xf numFmtId="165" fontId="22" fillId="0" borderId="1" xfId="6" applyFont="1" applyFill="1" applyBorder="1"/>
    <xf numFmtId="165" fontId="3" fillId="0" borderId="1" xfId="6" applyFont="1" applyFill="1" applyBorder="1"/>
    <xf numFmtId="43" fontId="3" fillId="0" borderId="1" xfId="1" applyFont="1" applyFill="1" applyBorder="1" applyAlignment="1">
      <alignment horizontal="right"/>
    </xf>
    <xf numFmtId="16" fontId="16" fillId="0" borderId="1" xfId="0" quotePrefix="1" applyNumberFormat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right"/>
    </xf>
    <xf numFmtId="165" fontId="18" fillId="0" borderId="1" xfId="6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0" fontId="21" fillId="0" borderId="3" xfId="0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Fill="1" applyBorder="1" applyAlignment="1">
      <alignment horizontal="right" vertical="center"/>
    </xf>
    <xf numFmtId="43" fontId="0" fillId="0" borderId="1" xfId="5" applyFont="1" applyFill="1" applyBorder="1" applyAlignment="1">
      <alignment horizontal="right"/>
    </xf>
    <xf numFmtId="0" fontId="10" fillId="0" borderId="0" xfId="0" applyFont="1" applyFill="1"/>
    <xf numFmtId="0" fontId="26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/>
    <xf numFmtId="0" fontId="16" fillId="0" borderId="3" xfId="0" applyFont="1" applyFill="1" applyBorder="1" applyAlignment="1">
      <alignment horizontal="right"/>
    </xf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/>
    <xf numFmtId="15" fontId="3" fillId="5" borderId="1" xfId="0" applyNumberFormat="1" applyFont="1" applyFill="1" applyBorder="1"/>
    <xf numFmtId="0" fontId="3" fillId="5" borderId="1" xfId="0" applyFont="1" applyFill="1" applyBorder="1"/>
    <xf numFmtId="43" fontId="0" fillId="5" borderId="3" xfId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43" fontId="3" fillId="5" borderId="1" xfId="1" applyFont="1" applyFill="1" applyBorder="1"/>
    <xf numFmtId="0" fontId="16" fillId="0" borderId="7" xfId="0" applyFont="1" applyFill="1" applyBorder="1" applyAlignment="1">
      <alignment horizontal="right"/>
    </xf>
    <xf numFmtId="0" fontId="0" fillId="5" borderId="3" xfId="0" applyFont="1" applyFill="1" applyBorder="1" applyAlignment="1"/>
    <xf numFmtId="43" fontId="0" fillId="5" borderId="7" xfId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0" fontId="0" fillId="8" borderId="1" xfId="0" applyFill="1" applyBorder="1"/>
    <xf numFmtId="43" fontId="0" fillId="0" borderId="1" xfId="1" applyFont="1" applyFill="1" applyBorder="1"/>
    <xf numFmtId="0" fontId="16" fillId="0" borderId="8" xfId="0" applyFont="1" applyFill="1" applyBorder="1" applyAlignment="1">
      <alignment horizontal="right"/>
    </xf>
    <xf numFmtId="14" fontId="0" fillId="0" borderId="7" xfId="0" applyNumberFormat="1" applyFill="1" applyBorder="1" applyAlignment="1">
      <alignment horizontal="right"/>
    </xf>
    <xf numFmtId="14" fontId="0" fillId="0" borderId="1" xfId="0" applyNumberFormat="1" applyFont="1" applyFill="1" applyBorder="1"/>
    <xf numFmtId="0" fontId="27" fillId="0" borderId="1" xfId="0" applyFont="1" applyFill="1" applyBorder="1" applyAlignment="1">
      <alignment wrapText="1"/>
    </xf>
    <xf numFmtId="16" fontId="3" fillId="0" borderId="1" xfId="0" quotePrefix="1" applyNumberFormat="1" applyFont="1" applyFill="1" applyBorder="1" applyAlignment="1">
      <alignment horizontal="center"/>
    </xf>
    <xf numFmtId="166" fontId="3" fillId="0" borderId="1" xfId="4" applyFont="1" applyFill="1" applyBorder="1"/>
    <xf numFmtId="0" fontId="0" fillId="0" borderId="3" xfId="0" applyFont="1" applyFill="1" applyBorder="1"/>
    <xf numFmtId="0" fontId="0" fillId="0" borderId="8" xfId="0" applyFont="1" applyFill="1" applyBorder="1"/>
    <xf numFmtId="15" fontId="3" fillId="0" borderId="3" xfId="0" applyNumberFormat="1" applyFont="1" applyFill="1" applyBorder="1"/>
    <xf numFmtId="41" fontId="0" fillId="0" borderId="3" xfId="7" applyFont="1" applyFill="1" applyBorder="1" applyAlignment="1">
      <alignment horizontal="right"/>
    </xf>
    <xf numFmtId="43" fontId="0" fillId="0" borderId="3" xfId="1" applyFont="1" applyFill="1" applyBorder="1" applyAlignment="1">
      <alignment horizontal="right"/>
    </xf>
    <xf numFmtId="0" fontId="0" fillId="0" borderId="3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left" wrapText="1"/>
    </xf>
    <xf numFmtId="41" fontId="0" fillId="0" borderId="1" xfId="7" applyFont="1" applyFill="1" applyBorder="1" applyAlignment="1">
      <alignment horizontal="right"/>
    </xf>
    <xf numFmtId="0" fontId="0" fillId="0" borderId="7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right"/>
    </xf>
    <xf numFmtId="14" fontId="0" fillId="8" borderId="1" xfId="0" applyNumberFormat="1" applyFill="1" applyBorder="1" applyAlignment="1">
      <alignment wrapText="1"/>
    </xf>
    <xf numFmtId="43" fontId="0" fillId="3" borderId="1" xfId="1" applyFont="1" applyFill="1" applyBorder="1" applyAlignment="1">
      <alignment horizontal="right"/>
    </xf>
    <xf numFmtId="43" fontId="0" fillId="7" borderId="1" xfId="1" applyFont="1" applyFill="1" applyBorder="1" applyAlignment="1">
      <alignment horizontal="right"/>
    </xf>
    <xf numFmtId="0" fontId="3" fillId="8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44" fontId="3" fillId="0" borderId="1" xfId="28" applyFont="1" applyFill="1" applyBorder="1"/>
    <xf numFmtId="43" fontId="3" fillId="3" borderId="1" xfId="1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center"/>
    </xf>
    <xf numFmtId="0" fontId="0" fillId="3" borderId="1" xfId="0" applyFont="1" applyFill="1" applyBorder="1"/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horizontal="right"/>
    </xf>
    <xf numFmtId="0" fontId="0" fillId="3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right"/>
    </xf>
    <xf numFmtId="0" fontId="0" fillId="3" borderId="3" xfId="0" applyFont="1" applyFill="1" applyBorder="1" applyAlignment="1"/>
    <xf numFmtId="0" fontId="3" fillId="3" borderId="1" xfId="0" applyFont="1" applyFill="1" applyBorder="1" applyAlignment="1">
      <alignment horizontal="center"/>
    </xf>
    <xf numFmtId="43" fontId="3" fillId="3" borderId="1" xfId="1" applyFont="1" applyFill="1" applyBorder="1"/>
    <xf numFmtId="0" fontId="25" fillId="3" borderId="1" xfId="0" applyFont="1" applyFill="1" applyBorder="1" applyAlignment="1">
      <alignment horizontal="left" vertical="center"/>
    </xf>
    <xf numFmtId="0" fontId="3" fillId="3" borderId="2" xfId="0" applyFont="1" applyFill="1" applyBorder="1"/>
    <xf numFmtId="165" fontId="3" fillId="3" borderId="1" xfId="6" applyFont="1" applyFill="1" applyBorder="1"/>
    <xf numFmtId="43" fontId="0" fillId="3" borderId="1" xfId="5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41" fontId="0" fillId="3" borderId="1" xfId="7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41" fontId="3" fillId="0" borderId="1" xfId="7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/>
    <xf numFmtId="0" fontId="3" fillId="7" borderId="1" xfId="0" applyFont="1" applyFill="1" applyBorder="1" applyAlignment="1">
      <alignment vertical="center" wrapText="1"/>
    </xf>
    <xf numFmtId="43" fontId="3" fillId="7" borderId="1" xfId="1" applyFont="1" applyFill="1" applyBorder="1"/>
    <xf numFmtId="167" fontId="3" fillId="7" borderId="1" xfId="0" applyNumberFormat="1" applyFont="1" applyFill="1" applyBorder="1"/>
    <xf numFmtId="0" fontId="10" fillId="7" borderId="1" xfId="0" applyFont="1" applyFill="1" applyBorder="1" applyAlignment="1">
      <alignment horizontal="right"/>
    </xf>
    <xf numFmtId="43" fontId="0" fillId="7" borderId="1" xfId="1" applyFont="1" applyFill="1" applyBorder="1"/>
    <xf numFmtId="0" fontId="25" fillId="7" borderId="1" xfId="0" applyFont="1" applyFill="1" applyBorder="1"/>
    <xf numFmtId="0" fontId="26" fillId="7" borderId="1" xfId="0" applyFont="1" applyFill="1" applyBorder="1" applyAlignment="1">
      <alignment horizontal="right" vertical="center"/>
    </xf>
    <xf numFmtId="166" fontId="25" fillId="7" borderId="1" xfId="4" applyFont="1" applyFill="1" applyBorder="1"/>
    <xf numFmtId="0" fontId="16" fillId="7" borderId="1" xfId="0" quotePrefix="1" applyFont="1" applyFill="1" applyBorder="1" applyAlignment="1">
      <alignment horizontal="center"/>
    </xf>
    <xf numFmtId="0" fontId="3" fillId="7" borderId="3" xfId="0" applyFont="1" applyFill="1" applyBorder="1" applyAlignment="1">
      <alignment horizontal="right"/>
    </xf>
    <xf numFmtId="15" fontId="3" fillId="7" borderId="3" xfId="0" applyNumberFormat="1" applyFont="1" applyFill="1" applyBorder="1" applyAlignment="1">
      <alignment horizontal="right"/>
    </xf>
    <xf numFmtId="0" fontId="3" fillId="7" borderId="3" xfId="0" applyFont="1" applyFill="1" applyBorder="1" applyAlignment="1">
      <alignment horizontal="left" wrapText="1"/>
    </xf>
    <xf numFmtId="43" fontId="3" fillId="7" borderId="1" xfId="1" applyFont="1" applyFill="1" applyBorder="1" applyAlignment="1">
      <alignment horizontal="right"/>
    </xf>
    <xf numFmtId="0" fontId="3" fillId="7" borderId="3" xfId="0" applyFont="1" applyFill="1" applyBorder="1" applyAlignment="1">
      <alignment horizontal="center"/>
    </xf>
    <xf numFmtId="14" fontId="3" fillId="7" borderId="1" xfId="1" applyNumberFormat="1" applyFont="1" applyFill="1" applyBorder="1"/>
    <xf numFmtId="0" fontId="3" fillId="7" borderId="7" xfId="0" applyFont="1" applyFill="1" applyBorder="1" applyAlignment="1">
      <alignment horizontal="right"/>
    </xf>
    <xf numFmtId="15" fontId="3" fillId="7" borderId="7" xfId="0" applyNumberFormat="1" applyFont="1" applyFill="1" applyBorder="1" applyAlignment="1">
      <alignment horizontal="right"/>
    </xf>
    <xf numFmtId="0" fontId="3" fillId="7" borderId="7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center"/>
    </xf>
    <xf numFmtId="0" fontId="0" fillId="7" borderId="3" xfId="0" applyFill="1" applyBorder="1" applyAlignment="1">
      <alignment horizontal="right"/>
    </xf>
    <xf numFmtId="0" fontId="0" fillId="7" borderId="3" xfId="0" applyFill="1" applyBorder="1" applyAlignment="1">
      <alignment horizontal="center"/>
    </xf>
    <xf numFmtId="0" fontId="0" fillId="7" borderId="7" xfId="0" applyFill="1" applyBorder="1" applyAlignment="1">
      <alignment horizontal="right"/>
    </xf>
    <xf numFmtId="0" fontId="0" fillId="7" borderId="7" xfId="0" applyFill="1" applyBorder="1" applyAlignment="1">
      <alignment horizontal="center"/>
    </xf>
    <xf numFmtId="0" fontId="19" fillId="7" borderId="1" xfId="0" applyFont="1" applyFill="1" applyBorder="1"/>
    <xf numFmtId="0" fontId="19" fillId="7" borderId="3" xfId="0" applyFont="1" applyFill="1" applyBorder="1" applyAlignment="1">
      <alignment horizontal="right"/>
    </xf>
    <xf numFmtId="1" fontId="0" fillId="7" borderId="3" xfId="0" quotePrefix="1" applyNumberFormat="1" applyFont="1" applyFill="1" applyBorder="1" applyAlignment="1">
      <alignment horizontal="center"/>
    </xf>
    <xf numFmtId="0" fontId="19" fillId="7" borderId="7" xfId="0" applyFont="1" applyFill="1" applyBorder="1" applyAlignment="1">
      <alignment horizontal="right"/>
    </xf>
    <xf numFmtId="1" fontId="0" fillId="7" borderId="7" xfId="0" quotePrefix="1" applyNumberFormat="1" applyFont="1" applyFill="1" applyBorder="1" applyAlignment="1">
      <alignment horizontal="center"/>
    </xf>
    <xf numFmtId="0" fontId="0" fillId="9" borderId="1" xfId="0" applyFill="1" applyBorder="1"/>
    <xf numFmtId="15" fontId="3" fillId="9" borderId="1" xfId="0" applyNumberFormat="1" applyFont="1" applyFill="1" applyBorder="1"/>
    <xf numFmtId="0" fontId="0" fillId="9" borderId="1" xfId="0" applyFill="1" applyBorder="1" applyAlignment="1">
      <alignment horizontal="right"/>
    </xf>
    <xf numFmtId="43" fontId="0" fillId="9" borderId="1" xfId="1" applyFont="1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14" fontId="3" fillId="9" borderId="1" xfId="1" applyNumberFormat="1" applyFont="1" applyFill="1" applyBorder="1"/>
    <xf numFmtId="1" fontId="0" fillId="7" borderId="1" xfId="0" quotePrefix="1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5" fontId="3" fillId="0" borderId="1" xfId="0" applyNumberFormat="1" applyFont="1" applyFill="1" applyBorder="1" applyAlignment="1">
      <alignment horizontal="right"/>
    </xf>
    <xf numFmtId="0" fontId="0" fillId="0" borderId="3" xfId="0" quotePrefix="1" applyFill="1" applyBorder="1" applyAlignment="1">
      <alignment horizontal="center"/>
    </xf>
    <xf numFmtId="14" fontId="3" fillId="8" borderId="1" xfId="1" applyNumberFormat="1" applyFont="1" applyFill="1" applyBorder="1"/>
    <xf numFmtId="0" fontId="3" fillId="0" borderId="7" xfId="0" applyFont="1" applyFill="1" applyBorder="1" applyAlignment="1">
      <alignment horizontal="left"/>
    </xf>
    <xf numFmtId="0" fontId="0" fillId="3" borderId="3" xfId="0" applyFill="1" applyBorder="1" applyAlignment="1">
      <alignment horizontal="right"/>
    </xf>
    <xf numFmtId="0" fontId="0" fillId="0" borderId="3" xfId="0" applyFill="1" applyBorder="1"/>
    <xf numFmtId="0" fontId="0" fillId="0" borderId="7" xfId="0" quotePrefix="1" applyFill="1" applyBorder="1" applyAlignment="1">
      <alignment horizontal="center"/>
    </xf>
    <xf numFmtId="14" fontId="3" fillId="3" borderId="1" xfId="1" applyNumberFormat="1" applyFont="1" applyFill="1" applyBorder="1"/>
    <xf numFmtId="0" fontId="10" fillId="7" borderId="1" xfId="0" applyFont="1" applyFill="1" applyBorder="1"/>
    <xf numFmtId="0" fontId="14" fillId="7" borderId="1" xfId="0" applyFont="1" applyFill="1" applyBorder="1"/>
    <xf numFmtId="0" fontId="3" fillId="7" borderId="3" xfId="0" quotePrefix="1" applyFont="1" applyFill="1" applyBorder="1" applyAlignment="1">
      <alignment horizontal="center"/>
    </xf>
    <xf numFmtId="0" fontId="3" fillId="7" borderId="8" xfId="0" quotePrefix="1" applyFont="1" applyFill="1" applyBorder="1" applyAlignment="1">
      <alignment horizontal="center"/>
    </xf>
    <xf numFmtId="0" fontId="3" fillId="7" borderId="7" xfId="0" quotePrefix="1" applyFont="1" applyFill="1" applyBorder="1" applyAlignment="1">
      <alignment horizontal="center"/>
    </xf>
    <xf numFmtId="14" fontId="3" fillId="0" borderId="1" xfId="1" applyNumberFormat="1" applyFont="1" applyFill="1" applyBorder="1"/>
    <xf numFmtId="0" fontId="0" fillId="0" borderId="1" xfId="0" applyFill="1" applyBorder="1" applyAlignment="1">
      <alignment horizontal="right"/>
    </xf>
    <xf numFmtId="0" fontId="0" fillId="0" borderId="1" xfId="0" quotePrefix="1" applyFill="1" applyBorder="1" applyAlignment="1">
      <alignment horizontal="center"/>
    </xf>
    <xf numFmtId="165" fontId="18" fillId="3" borderId="1" xfId="6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8" fillId="0" borderId="1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1" xfId="0" applyFont="1" applyFill="1" applyBorder="1" applyAlignment="1"/>
  </cellXfs>
  <cellStyles count="29">
    <cellStyle name="Hipervínculo" xfId="2" builtinId="8"/>
    <cellStyle name="Hipervínculo 2" xfId="3"/>
    <cellStyle name="Hipervínculo 2 2" xfId="9"/>
    <cellStyle name="Millares" xfId="1" builtinId="3"/>
    <cellStyle name="Millares [0]" xfId="7" builtinId="6"/>
    <cellStyle name="Millares [0] 2" xfId="15"/>
    <cellStyle name="Millares 10" xfId="26"/>
    <cellStyle name="Millares 11" xfId="21"/>
    <cellStyle name="Millares 12" xfId="24"/>
    <cellStyle name="Millares 13" xfId="25"/>
    <cellStyle name="Millares 14" xfId="27"/>
    <cellStyle name="Millares 2" xfId="6"/>
    <cellStyle name="Millares 2 2" xfId="5"/>
    <cellStyle name="Millares 2 2 2" xfId="14"/>
    <cellStyle name="Millares 3" xfId="16"/>
    <cellStyle name="Millares 4" xfId="8"/>
    <cellStyle name="Millares 5" xfId="13"/>
    <cellStyle name="Millares 6" xfId="19"/>
    <cellStyle name="Millares 7" xfId="20"/>
    <cellStyle name="Millares 8" xfId="23"/>
    <cellStyle name="Millares 9" xfId="22"/>
    <cellStyle name="Moneda" xfId="28" builtinId="4"/>
    <cellStyle name="Moneda 2" xfId="4"/>
    <cellStyle name="Moneda 2 2" xfId="18"/>
    <cellStyle name="Moneda 2 3" xfId="11"/>
    <cellStyle name="Moneda 3" xfId="17"/>
    <cellStyle name="Moneda 4" xfId="12"/>
    <cellStyle name="Normal" xfId="0" builtinId="0"/>
    <cellStyle name="Normal 2 77" xfId="10"/>
  </cellStyles>
  <dxfs count="0"/>
  <tableStyles count="0" defaultTableStyle="TableStyleMedium2" defaultPivotStyle="PivotStyleLight16"/>
  <colors>
    <mruColors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85"/>
  <sheetViews>
    <sheetView tabSelected="1" zoomScale="70" zoomScaleNormal="70" workbookViewId="0">
      <pane ySplit="10" topLeftCell="A11" activePane="bottomLeft" state="frozen"/>
      <selection activeCell="A196" sqref="A196"/>
      <selection pane="bottomLeft" activeCell="D88" sqref="D88"/>
    </sheetView>
  </sheetViews>
  <sheetFormatPr baseColWidth="10" defaultRowHeight="23.25" customHeight="1" x14ac:dyDescent="0.25"/>
  <cols>
    <col min="1" max="1" width="10.5703125" style="29" customWidth="1"/>
    <col min="2" max="2" width="27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39.7109375" style="27" customWidth="1"/>
    <col min="10" max="10" width="27.140625" style="21" customWidth="1"/>
    <col min="11" max="11" width="28.7109375" customWidth="1"/>
    <col min="12" max="12" width="28.140625" hidden="1" customWidth="1"/>
    <col min="13" max="13" width="29.140625" style="14" hidden="1" customWidth="1"/>
    <col min="14" max="14" width="42.710937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109" t="s">
        <v>11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22" t="s">
        <v>14</v>
      </c>
    </row>
    <row r="2" spans="1:110" ht="23.25" customHeight="1" x14ac:dyDescent="0.25">
      <c r="A2" s="109" t="s">
        <v>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30"/>
    </row>
    <row r="3" spans="1:110" ht="23.25" customHeight="1" x14ac:dyDescent="0.25">
      <c r="A3" s="109" t="s">
        <v>13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109" t="s">
        <v>120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110" t="s">
        <v>26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t="s">
        <v>16</v>
      </c>
    </row>
    <row r="8" spans="1:110" ht="23.25" customHeight="1" x14ac:dyDescent="0.25">
      <c r="A8" s="109" t="s">
        <v>17</v>
      </c>
      <c r="B8" s="109"/>
      <c r="C8" s="109"/>
      <c r="D8" s="109"/>
      <c r="E8" s="109"/>
      <c r="F8" s="109"/>
      <c r="G8" s="109"/>
      <c r="H8" s="109"/>
      <c r="I8" s="31"/>
      <c r="J8" s="32"/>
      <c r="K8" s="14"/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7" t="s">
        <v>41</v>
      </c>
      <c r="K9" s="28"/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23.25" customHeight="1" x14ac:dyDescent="0.25">
      <c r="A11" s="116">
        <v>136</v>
      </c>
      <c r="B11" s="72" t="s">
        <v>68</v>
      </c>
      <c r="C11" s="72">
        <v>900452118</v>
      </c>
      <c r="D11" s="73">
        <v>42892</v>
      </c>
      <c r="E11" s="72" t="s">
        <v>69</v>
      </c>
      <c r="F11" s="61">
        <v>417</v>
      </c>
      <c r="G11" s="84">
        <v>166117</v>
      </c>
      <c r="H11" s="117">
        <v>1772741</v>
      </c>
      <c r="I11" s="83">
        <v>152</v>
      </c>
      <c r="J11" s="117">
        <v>12852370</v>
      </c>
      <c r="K11" s="94">
        <v>42929</v>
      </c>
      <c r="L11" s="94">
        <v>42929</v>
      </c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116">
        <f t="shared" ref="A12:A75" si="0">A11+1</f>
        <v>137</v>
      </c>
      <c r="B12" s="72" t="s">
        <v>91</v>
      </c>
      <c r="C12" s="72">
        <v>800212285</v>
      </c>
      <c r="D12" s="73">
        <v>42894</v>
      </c>
      <c r="E12" s="72" t="s">
        <v>92</v>
      </c>
      <c r="F12" s="72">
        <v>4717</v>
      </c>
      <c r="G12" s="72">
        <v>169317</v>
      </c>
      <c r="H12" s="117">
        <v>36200027.590000004</v>
      </c>
      <c r="I12" s="50" t="s">
        <v>84</v>
      </c>
      <c r="J12" s="117">
        <v>262450200</v>
      </c>
      <c r="K12" s="94">
        <v>42929</v>
      </c>
      <c r="L12" s="94">
        <v>42929</v>
      </c>
      <c r="M12" s="12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33" customHeight="1" x14ac:dyDescent="0.25">
      <c r="A13" s="116">
        <f t="shared" si="0"/>
        <v>138</v>
      </c>
      <c r="B13" s="118" t="s">
        <v>121</v>
      </c>
      <c r="C13" s="72">
        <v>830119276</v>
      </c>
      <c r="D13" s="73">
        <v>42894</v>
      </c>
      <c r="E13" s="119" t="s">
        <v>122</v>
      </c>
      <c r="F13" s="72">
        <v>22817</v>
      </c>
      <c r="G13" s="72">
        <v>168917</v>
      </c>
      <c r="H13" s="117">
        <v>335397443</v>
      </c>
      <c r="I13" s="50">
        <v>1571</v>
      </c>
      <c r="J13" s="117">
        <v>2100647143</v>
      </c>
      <c r="K13" s="94">
        <v>42929</v>
      </c>
      <c r="L13" s="94">
        <v>42929</v>
      </c>
      <c r="M13" s="26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116">
        <f t="shared" si="0"/>
        <v>139</v>
      </c>
      <c r="B14" s="118" t="s">
        <v>123</v>
      </c>
      <c r="C14" s="72">
        <v>830119276</v>
      </c>
      <c r="D14" s="73">
        <v>42894</v>
      </c>
      <c r="E14" s="119" t="s">
        <v>122</v>
      </c>
      <c r="F14" s="72">
        <v>22517</v>
      </c>
      <c r="G14" s="72">
        <v>169017</v>
      </c>
      <c r="H14" s="12">
        <v>58437018.450000003</v>
      </c>
      <c r="I14" s="54">
        <v>1583</v>
      </c>
      <c r="J14" s="12">
        <v>366000273.44999999</v>
      </c>
      <c r="K14" s="94">
        <v>42929</v>
      </c>
      <c r="L14" s="94">
        <v>42929</v>
      </c>
      <c r="M14" s="26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16">
        <f t="shared" si="0"/>
        <v>140</v>
      </c>
      <c r="B15" s="118" t="s">
        <v>124</v>
      </c>
      <c r="C15" s="72">
        <v>830119276</v>
      </c>
      <c r="D15" s="73">
        <v>42894</v>
      </c>
      <c r="E15" s="119" t="s">
        <v>122</v>
      </c>
      <c r="F15" s="72">
        <v>22317</v>
      </c>
      <c r="G15" s="72">
        <v>169117</v>
      </c>
      <c r="H15" s="12">
        <v>60960059.039999999</v>
      </c>
      <c r="I15" s="54">
        <v>1584</v>
      </c>
      <c r="J15" s="12">
        <v>381802475.04000002</v>
      </c>
      <c r="K15" s="94">
        <v>42929</v>
      </c>
      <c r="L15" s="94">
        <v>42929</v>
      </c>
      <c r="M15" s="26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116">
        <f t="shared" si="0"/>
        <v>141</v>
      </c>
      <c r="B16" s="118" t="s">
        <v>125</v>
      </c>
      <c r="C16" s="72">
        <v>830119276</v>
      </c>
      <c r="D16" s="73">
        <v>42894</v>
      </c>
      <c r="E16" s="119" t="s">
        <v>122</v>
      </c>
      <c r="F16" s="72">
        <v>23017</v>
      </c>
      <c r="G16" s="72">
        <v>169217</v>
      </c>
      <c r="H16" s="12">
        <v>565983446.54999995</v>
      </c>
      <c r="I16" s="54">
        <v>1585</v>
      </c>
      <c r="J16" s="12">
        <v>3544843691.5500002</v>
      </c>
      <c r="K16" s="94">
        <v>42929</v>
      </c>
      <c r="L16" s="94">
        <v>42929</v>
      </c>
      <c r="M16" s="26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10" ht="23.25" customHeight="1" x14ac:dyDescent="0.25">
      <c r="A17" s="116">
        <f t="shared" si="0"/>
        <v>142</v>
      </c>
      <c r="B17" s="72" t="s">
        <v>52</v>
      </c>
      <c r="C17" s="72">
        <v>9010263020</v>
      </c>
      <c r="D17" s="73">
        <v>42895</v>
      </c>
      <c r="E17" s="72" t="s">
        <v>74</v>
      </c>
      <c r="F17" s="72">
        <v>2417</v>
      </c>
      <c r="G17" s="74">
        <v>171017</v>
      </c>
      <c r="H17" s="12">
        <v>138744113.09999999</v>
      </c>
      <c r="I17" s="75">
        <v>4</v>
      </c>
      <c r="J17" s="12">
        <v>1005894820</v>
      </c>
      <c r="K17" s="94">
        <v>42929</v>
      </c>
      <c r="L17" s="94">
        <v>42929</v>
      </c>
      <c r="M17" s="26">
        <v>67702716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</row>
    <row r="18" spans="1:110" ht="23.25" customHeight="1" x14ac:dyDescent="0.25">
      <c r="A18" s="116">
        <f t="shared" si="0"/>
        <v>143</v>
      </c>
      <c r="B18" s="72" t="s">
        <v>126</v>
      </c>
      <c r="C18" s="72">
        <v>901026812</v>
      </c>
      <c r="D18" s="73">
        <v>42895</v>
      </c>
      <c r="E18" s="72" t="s">
        <v>127</v>
      </c>
      <c r="F18" s="72">
        <v>3817</v>
      </c>
      <c r="G18" s="84">
        <v>171217</v>
      </c>
      <c r="H18" s="117">
        <v>95640304.829999998</v>
      </c>
      <c r="I18" s="63" t="s">
        <v>128</v>
      </c>
      <c r="J18" s="117">
        <f>693392210-131182310</f>
        <v>562209900</v>
      </c>
      <c r="K18" s="94">
        <v>42929</v>
      </c>
      <c r="L18" s="94">
        <v>42929</v>
      </c>
      <c r="M18" s="26">
        <v>67749716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</row>
    <row r="19" spans="1:110" ht="23.25" customHeight="1" x14ac:dyDescent="0.25">
      <c r="A19" s="116">
        <f t="shared" si="0"/>
        <v>144</v>
      </c>
      <c r="B19" s="118" t="s">
        <v>129</v>
      </c>
      <c r="C19" s="46">
        <v>900370262</v>
      </c>
      <c r="D19" s="73">
        <v>42898</v>
      </c>
      <c r="E19" s="119" t="s">
        <v>55</v>
      </c>
      <c r="F19" s="45">
        <v>17517</v>
      </c>
      <c r="G19" s="72">
        <v>171317</v>
      </c>
      <c r="H19" s="12">
        <v>8034378</v>
      </c>
      <c r="I19" s="75">
        <v>553</v>
      </c>
      <c r="J19" s="12">
        <v>50320578</v>
      </c>
      <c r="K19" s="94">
        <v>42930</v>
      </c>
      <c r="L19" s="94">
        <v>42930</v>
      </c>
      <c r="M19" s="26">
        <v>67783816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</row>
    <row r="20" spans="1:110" ht="23.25" customHeight="1" x14ac:dyDescent="0.25">
      <c r="A20" s="116">
        <f t="shared" si="0"/>
        <v>145</v>
      </c>
      <c r="B20" s="72" t="s">
        <v>130</v>
      </c>
      <c r="C20" s="71">
        <v>800198591</v>
      </c>
      <c r="D20" s="73">
        <v>42898</v>
      </c>
      <c r="E20" s="72" t="s">
        <v>131</v>
      </c>
      <c r="F20" s="72">
        <v>1317</v>
      </c>
      <c r="G20" s="70">
        <v>171417</v>
      </c>
      <c r="H20" s="117">
        <v>3448276</v>
      </c>
      <c r="I20" s="41">
        <v>8044</v>
      </c>
      <c r="J20" s="117">
        <v>25000000</v>
      </c>
      <c r="K20" s="94">
        <v>42930</v>
      </c>
      <c r="L20" s="94">
        <v>42930</v>
      </c>
      <c r="M20" s="26">
        <v>67787616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</row>
    <row r="21" spans="1:110" ht="23.25" customHeight="1" x14ac:dyDescent="0.25">
      <c r="A21" s="116">
        <f t="shared" si="0"/>
        <v>146</v>
      </c>
      <c r="B21" s="62" t="s">
        <v>28</v>
      </c>
      <c r="C21" s="61">
        <v>800222505</v>
      </c>
      <c r="D21" s="73">
        <v>42898</v>
      </c>
      <c r="E21" s="72" t="s">
        <v>29</v>
      </c>
      <c r="F21" s="61">
        <v>917</v>
      </c>
      <c r="G21" s="84">
        <v>171517</v>
      </c>
      <c r="H21" s="117">
        <v>10482759</v>
      </c>
      <c r="I21" s="83" t="s">
        <v>132</v>
      </c>
      <c r="J21" s="117">
        <v>76000000</v>
      </c>
      <c r="K21" s="94">
        <v>42930</v>
      </c>
      <c r="L21" s="94">
        <v>42930</v>
      </c>
      <c r="M21" s="33" t="s">
        <v>23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</row>
    <row r="22" spans="1:110" ht="23.25" customHeight="1" x14ac:dyDescent="0.25">
      <c r="A22" s="116">
        <f t="shared" si="0"/>
        <v>147</v>
      </c>
      <c r="B22" s="61" t="s">
        <v>73</v>
      </c>
      <c r="C22" s="61">
        <v>900105979</v>
      </c>
      <c r="D22" s="73">
        <v>42899</v>
      </c>
      <c r="E22" s="72" t="s">
        <v>35</v>
      </c>
      <c r="F22" s="61">
        <v>1217</v>
      </c>
      <c r="G22" s="84">
        <v>174617</v>
      </c>
      <c r="H22" s="117">
        <v>720874</v>
      </c>
      <c r="I22" s="83" t="s">
        <v>133</v>
      </c>
      <c r="J22" s="117">
        <v>5226333</v>
      </c>
      <c r="K22" s="94">
        <v>42930</v>
      </c>
      <c r="L22" s="94">
        <v>42930</v>
      </c>
      <c r="M22" s="26">
        <v>67827416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</row>
    <row r="23" spans="1:110" ht="40.5" customHeight="1" x14ac:dyDescent="0.25">
      <c r="A23" s="116">
        <f t="shared" si="0"/>
        <v>148</v>
      </c>
      <c r="B23" s="76" t="s">
        <v>40</v>
      </c>
      <c r="C23" s="72">
        <v>901037003</v>
      </c>
      <c r="D23" s="73">
        <v>42899</v>
      </c>
      <c r="E23" s="120" t="s">
        <v>56</v>
      </c>
      <c r="F23" s="72">
        <v>4917</v>
      </c>
      <c r="G23" s="74">
        <v>174717</v>
      </c>
      <c r="H23" s="121">
        <v>865185.66</v>
      </c>
      <c r="I23" s="122" t="s">
        <v>134</v>
      </c>
      <c r="J23" s="121">
        <f>39162378.75+78324757.52</f>
        <v>117487136.27</v>
      </c>
      <c r="K23" s="123">
        <v>42930</v>
      </c>
      <c r="L23" s="123">
        <v>42930</v>
      </c>
      <c r="M23" s="26">
        <v>67831416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</row>
    <row r="24" spans="1:110" ht="23.25" customHeight="1" x14ac:dyDescent="0.25">
      <c r="A24" s="116">
        <f t="shared" si="0"/>
        <v>149</v>
      </c>
      <c r="B24" s="61" t="s">
        <v>33</v>
      </c>
      <c r="C24" s="61">
        <v>800212545</v>
      </c>
      <c r="D24" s="73">
        <v>42899</v>
      </c>
      <c r="E24" s="61" t="s">
        <v>34</v>
      </c>
      <c r="F24" s="61">
        <v>117</v>
      </c>
      <c r="G24" s="84">
        <v>175117</v>
      </c>
      <c r="H24" s="117">
        <f>5784608+2086044</f>
        <v>7870652</v>
      </c>
      <c r="I24" s="83" t="s">
        <v>135</v>
      </c>
      <c r="J24" s="12">
        <f>620682117+344211215</f>
        <v>964893332</v>
      </c>
      <c r="K24" s="94">
        <v>42935</v>
      </c>
      <c r="L24" s="94">
        <v>42935</v>
      </c>
      <c r="M24" s="26">
        <v>68399416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</row>
    <row r="25" spans="1:110" ht="23.25" customHeight="1" x14ac:dyDescent="0.25">
      <c r="A25" s="116">
        <f t="shared" si="0"/>
        <v>150</v>
      </c>
      <c r="B25" s="61" t="s">
        <v>136</v>
      </c>
      <c r="C25" s="61" t="s">
        <v>137</v>
      </c>
      <c r="D25" s="73">
        <v>42900</v>
      </c>
      <c r="E25" s="61" t="s">
        <v>138</v>
      </c>
      <c r="F25" s="61">
        <v>17417</v>
      </c>
      <c r="G25" s="72">
        <v>175317</v>
      </c>
      <c r="H25" s="12">
        <v>34853605.280000001</v>
      </c>
      <c r="I25" s="54" t="s">
        <v>119</v>
      </c>
      <c r="J25" s="124">
        <v>218293703.68000001</v>
      </c>
      <c r="K25" s="94">
        <v>42937</v>
      </c>
      <c r="L25" s="94">
        <v>42937</v>
      </c>
      <c r="M25" s="35" t="s">
        <v>24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</row>
    <row r="26" spans="1:110" ht="23.25" customHeight="1" x14ac:dyDescent="0.25">
      <c r="A26" s="116">
        <f t="shared" si="0"/>
        <v>151</v>
      </c>
      <c r="B26" s="76" t="s">
        <v>139</v>
      </c>
      <c r="C26" s="72">
        <v>830061846</v>
      </c>
      <c r="D26" s="73">
        <v>42900</v>
      </c>
      <c r="E26" s="119" t="s">
        <v>140</v>
      </c>
      <c r="F26" s="45">
        <v>96117</v>
      </c>
      <c r="G26" s="72">
        <v>176017</v>
      </c>
      <c r="H26" s="12">
        <v>1661063</v>
      </c>
      <c r="I26" s="54">
        <v>1674</v>
      </c>
      <c r="J26" s="124">
        <v>10403500</v>
      </c>
      <c r="K26" s="94">
        <v>42937</v>
      </c>
      <c r="L26" s="94">
        <v>42937</v>
      </c>
      <c r="M26" s="9">
        <v>71580116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</row>
    <row r="27" spans="1:110" ht="23.25" customHeight="1" x14ac:dyDescent="0.25">
      <c r="A27" s="116">
        <f t="shared" si="0"/>
        <v>152</v>
      </c>
      <c r="B27" s="62" t="s">
        <v>141</v>
      </c>
      <c r="C27" s="61">
        <v>830122370</v>
      </c>
      <c r="D27" s="73">
        <v>42900</v>
      </c>
      <c r="E27" s="72" t="s">
        <v>142</v>
      </c>
      <c r="F27" s="61">
        <v>1517</v>
      </c>
      <c r="G27" s="84">
        <v>177117</v>
      </c>
      <c r="H27" s="117">
        <f>1908080+1528786+510886</f>
        <v>3947752</v>
      </c>
      <c r="I27" s="52" t="s">
        <v>143</v>
      </c>
      <c r="J27" s="117">
        <f>13833580+11083700+3703920</f>
        <v>28621200</v>
      </c>
      <c r="K27" s="94">
        <v>42937</v>
      </c>
      <c r="L27" s="94">
        <v>42937</v>
      </c>
      <c r="M27" s="36" t="s">
        <v>25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</row>
    <row r="28" spans="1:110" ht="23.25" customHeight="1" x14ac:dyDescent="0.25">
      <c r="A28" s="116">
        <f t="shared" si="0"/>
        <v>153</v>
      </c>
      <c r="B28" s="62" t="s">
        <v>144</v>
      </c>
      <c r="C28" s="61">
        <v>900920788</v>
      </c>
      <c r="D28" s="73">
        <v>42900</v>
      </c>
      <c r="E28" s="72" t="s">
        <v>95</v>
      </c>
      <c r="F28" s="61">
        <v>21517</v>
      </c>
      <c r="G28" s="84">
        <v>177417</v>
      </c>
      <c r="H28" s="125">
        <v>9043796.2400000002</v>
      </c>
      <c r="I28" s="83" t="s">
        <v>145</v>
      </c>
      <c r="J28" s="125">
        <v>56642730.939999998</v>
      </c>
      <c r="K28" s="94">
        <v>42940</v>
      </c>
      <c r="L28" s="94">
        <v>42940</v>
      </c>
      <c r="M28" s="9">
        <v>71897716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</row>
    <row r="29" spans="1:110" ht="23.25" customHeight="1" x14ac:dyDescent="0.25">
      <c r="A29" s="116">
        <f t="shared" si="0"/>
        <v>154</v>
      </c>
      <c r="B29" s="62" t="s">
        <v>72</v>
      </c>
      <c r="C29" s="61">
        <v>830108265</v>
      </c>
      <c r="D29" s="73">
        <v>42900</v>
      </c>
      <c r="E29" s="61" t="s">
        <v>32</v>
      </c>
      <c r="F29" s="61">
        <v>5417</v>
      </c>
      <c r="G29" s="84">
        <v>179217</v>
      </c>
      <c r="H29" s="117">
        <v>1202229.51</v>
      </c>
      <c r="I29" s="52">
        <v>6035</v>
      </c>
      <c r="J29" s="117">
        <v>8716163.9800000004</v>
      </c>
      <c r="K29" s="94">
        <v>42940</v>
      </c>
      <c r="L29" s="94">
        <v>42940</v>
      </c>
      <c r="M29" s="13">
        <v>71585216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</row>
    <row r="30" spans="1:110" ht="23.25" customHeight="1" x14ac:dyDescent="0.25">
      <c r="A30" s="116">
        <f t="shared" si="0"/>
        <v>155</v>
      </c>
      <c r="B30" s="62" t="s">
        <v>146</v>
      </c>
      <c r="C30" s="61">
        <v>891700037</v>
      </c>
      <c r="D30" s="73">
        <v>42901</v>
      </c>
      <c r="E30" s="61" t="s">
        <v>147</v>
      </c>
      <c r="F30" s="61">
        <v>137517</v>
      </c>
      <c r="G30" s="84">
        <v>179317</v>
      </c>
      <c r="H30" s="117">
        <v>9287518</v>
      </c>
      <c r="I30" s="63">
        <v>920216001755</v>
      </c>
      <c r="J30" s="117">
        <v>58169190</v>
      </c>
      <c r="K30" s="94">
        <v>42941</v>
      </c>
      <c r="L30" s="94">
        <v>42941</v>
      </c>
      <c r="M30" s="10">
        <v>71591016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</row>
    <row r="31" spans="1:110" ht="23.25" customHeight="1" x14ac:dyDescent="0.25">
      <c r="A31" s="116">
        <f t="shared" si="0"/>
        <v>156</v>
      </c>
      <c r="B31" s="61" t="s">
        <v>148</v>
      </c>
      <c r="C31" s="61">
        <v>830037946</v>
      </c>
      <c r="D31" s="73">
        <v>42902</v>
      </c>
      <c r="E31" s="61" t="s">
        <v>149</v>
      </c>
      <c r="F31" s="61">
        <v>100817</v>
      </c>
      <c r="G31" s="84">
        <v>154117</v>
      </c>
      <c r="H31" s="117">
        <v>1165403</v>
      </c>
      <c r="I31" s="83">
        <v>85495</v>
      </c>
      <c r="J31" s="117">
        <v>7299103</v>
      </c>
      <c r="K31" s="94">
        <v>42941</v>
      </c>
      <c r="L31" s="94">
        <v>42941</v>
      </c>
    </row>
    <row r="32" spans="1:110" ht="23.25" customHeight="1" x14ac:dyDescent="0.25">
      <c r="A32" s="116">
        <f t="shared" si="0"/>
        <v>157</v>
      </c>
      <c r="B32" s="118" t="s">
        <v>150</v>
      </c>
      <c r="C32" s="72">
        <v>860002400</v>
      </c>
      <c r="D32" s="73">
        <v>42906</v>
      </c>
      <c r="E32" s="61" t="s">
        <v>151</v>
      </c>
      <c r="F32" s="126">
        <v>129817</v>
      </c>
      <c r="G32" s="46">
        <v>190017</v>
      </c>
      <c r="H32" s="117">
        <f>5673308.03+622151.97+24682582.27</f>
        <v>30978042.27</v>
      </c>
      <c r="I32" s="127" t="s">
        <v>152</v>
      </c>
      <c r="J32" s="117">
        <f>35532824+154590910+3896636</f>
        <v>194020370</v>
      </c>
      <c r="K32" s="94">
        <v>42941</v>
      </c>
      <c r="L32" s="94">
        <v>42941</v>
      </c>
    </row>
    <row r="33" spans="1:12" ht="23.25" customHeight="1" x14ac:dyDescent="0.25">
      <c r="A33" s="116">
        <f t="shared" si="0"/>
        <v>158</v>
      </c>
      <c r="B33" s="128" t="s">
        <v>153</v>
      </c>
      <c r="C33" s="72">
        <v>900033567</v>
      </c>
      <c r="D33" s="73">
        <v>42906</v>
      </c>
      <c r="E33" s="61" t="s">
        <v>154</v>
      </c>
      <c r="F33" s="129">
        <v>162817</v>
      </c>
      <c r="G33" s="72">
        <v>187917</v>
      </c>
      <c r="H33" s="117">
        <v>23035504</v>
      </c>
      <c r="I33" s="83">
        <v>10945</v>
      </c>
      <c r="J33" s="117">
        <f>144275000</f>
        <v>144275000</v>
      </c>
      <c r="K33" s="94">
        <v>42941</v>
      </c>
      <c r="L33" s="94">
        <v>42941</v>
      </c>
    </row>
    <row r="34" spans="1:12" ht="23.25" customHeight="1" x14ac:dyDescent="0.25">
      <c r="A34" s="116">
        <f t="shared" si="0"/>
        <v>159</v>
      </c>
      <c r="B34" s="72" t="s">
        <v>85</v>
      </c>
      <c r="C34" s="72">
        <v>901028912</v>
      </c>
      <c r="D34" s="73">
        <v>42909</v>
      </c>
      <c r="E34" s="72" t="s">
        <v>86</v>
      </c>
      <c r="F34" s="72">
        <v>5717</v>
      </c>
      <c r="G34" s="72">
        <v>195317</v>
      </c>
      <c r="H34" s="12">
        <v>67013178.049999997</v>
      </c>
      <c r="I34" s="50" t="s">
        <v>84</v>
      </c>
      <c r="J34" s="12">
        <v>485845540.88999999</v>
      </c>
      <c r="K34" s="94">
        <v>42943</v>
      </c>
      <c r="L34" s="94">
        <v>42943</v>
      </c>
    </row>
    <row r="35" spans="1:12" ht="23.25" customHeight="1" x14ac:dyDescent="0.25">
      <c r="A35" s="116">
        <f t="shared" si="0"/>
        <v>160</v>
      </c>
      <c r="B35" s="61" t="s">
        <v>78</v>
      </c>
      <c r="C35" s="61">
        <v>901026123</v>
      </c>
      <c r="D35" s="73">
        <v>42909</v>
      </c>
      <c r="E35" s="61" t="s">
        <v>79</v>
      </c>
      <c r="F35" s="61">
        <v>4817</v>
      </c>
      <c r="G35" s="84">
        <v>195517</v>
      </c>
      <c r="H35" s="117">
        <v>96039079.069999993</v>
      </c>
      <c r="I35" s="54" t="s">
        <v>84</v>
      </c>
      <c r="J35" s="117">
        <v>696283323.28999996</v>
      </c>
      <c r="K35" s="94">
        <v>42943</v>
      </c>
      <c r="L35" s="94">
        <v>42943</v>
      </c>
    </row>
    <row r="36" spans="1:12" ht="23.25" customHeight="1" x14ac:dyDescent="0.25">
      <c r="A36" s="116">
        <f t="shared" si="0"/>
        <v>161</v>
      </c>
      <c r="B36" s="61" t="s">
        <v>36</v>
      </c>
      <c r="C36" s="61">
        <v>800075003</v>
      </c>
      <c r="D36" s="73">
        <v>42912</v>
      </c>
      <c r="E36" s="61" t="s">
        <v>37</v>
      </c>
      <c r="F36" s="61">
        <v>217</v>
      </c>
      <c r="G36" s="84">
        <v>199117</v>
      </c>
      <c r="H36" s="117">
        <v>0</v>
      </c>
      <c r="I36" s="83" t="s">
        <v>155</v>
      </c>
      <c r="J36" s="130">
        <f>277353363.74-1810736.69</f>
        <v>275542627.05000001</v>
      </c>
      <c r="K36" s="94">
        <v>42943</v>
      </c>
      <c r="L36" s="94">
        <v>42943</v>
      </c>
    </row>
    <row r="37" spans="1:12" ht="23.25" customHeight="1" x14ac:dyDescent="0.25">
      <c r="A37" s="116">
        <f t="shared" si="0"/>
        <v>162</v>
      </c>
      <c r="B37" s="62" t="s">
        <v>66</v>
      </c>
      <c r="C37" s="61">
        <v>830001338</v>
      </c>
      <c r="D37" s="73">
        <v>42914</v>
      </c>
      <c r="E37" s="72" t="s">
        <v>67</v>
      </c>
      <c r="F37" s="61">
        <v>6017</v>
      </c>
      <c r="G37" s="84">
        <v>201817</v>
      </c>
      <c r="H37" s="117">
        <v>75272221.400000006</v>
      </c>
      <c r="I37" s="83" t="s">
        <v>156</v>
      </c>
      <c r="J37" s="117">
        <f>549590523.09+0.1-338824.32+2436902.2</f>
        <v>551688601.07000005</v>
      </c>
      <c r="K37" s="94">
        <v>42943</v>
      </c>
      <c r="L37" s="94">
        <v>42943</v>
      </c>
    </row>
    <row r="38" spans="1:12" ht="23.25" customHeight="1" x14ac:dyDescent="0.25">
      <c r="A38" s="116">
        <f t="shared" si="0"/>
        <v>163</v>
      </c>
      <c r="B38" s="61" t="s">
        <v>157</v>
      </c>
      <c r="C38" s="131" t="s">
        <v>158</v>
      </c>
      <c r="D38" s="73">
        <v>42914</v>
      </c>
      <c r="E38" s="61" t="s">
        <v>159</v>
      </c>
      <c r="F38" s="132">
        <v>124317</v>
      </c>
      <c r="G38" s="72">
        <v>202017</v>
      </c>
      <c r="H38" s="117">
        <v>3153361</v>
      </c>
      <c r="I38" s="83" t="s">
        <v>160</v>
      </c>
      <c r="J38" s="117">
        <v>19750000</v>
      </c>
      <c r="K38" s="94">
        <v>42943</v>
      </c>
      <c r="L38" s="94">
        <v>42943</v>
      </c>
    </row>
    <row r="39" spans="1:12" ht="23.25" customHeight="1" x14ac:dyDescent="0.25">
      <c r="A39" s="116">
        <f t="shared" si="0"/>
        <v>164</v>
      </c>
      <c r="B39" s="53" t="s">
        <v>82</v>
      </c>
      <c r="C39" s="61">
        <v>891410137</v>
      </c>
      <c r="D39" s="73">
        <v>42915</v>
      </c>
      <c r="E39" s="120" t="s">
        <v>83</v>
      </c>
      <c r="F39" s="61">
        <v>4617</v>
      </c>
      <c r="G39" s="84">
        <v>203017</v>
      </c>
      <c r="H39" s="117">
        <v>38460374.07</v>
      </c>
      <c r="I39" s="52" t="s">
        <v>84</v>
      </c>
      <c r="J39" s="133">
        <v>278837712</v>
      </c>
      <c r="K39" s="94">
        <v>42943</v>
      </c>
      <c r="L39" s="94">
        <v>42943</v>
      </c>
    </row>
    <row r="40" spans="1:12" ht="23.25" customHeight="1" x14ac:dyDescent="0.25">
      <c r="A40" s="116">
        <f t="shared" si="0"/>
        <v>165</v>
      </c>
      <c r="B40" s="61" t="s">
        <v>49</v>
      </c>
      <c r="C40" s="61">
        <v>900761131</v>
      </c>
      <c r="D40" s="73">
        <v>42916</v>
      </c>
      <c r="E40" s="72" t="s">
        <v>77</v>
      </c>
      <c r="F40" s="61">
        <v>28117</v>
      </c>
      <c r="G40" s="84">
        <v>203217</v>
      </c>
      <c r="H40" s="117">
        <v>698330</v>
      </c>
      <c r="I40" s="83" t="s">
        <v>161</v>
      </c>
      <c r="J40" s="117">
        <v>4373750</v>
      </c>
      <c r="K40" s="94">
        <v>42943</v>
      </c>
      <c r="L40" s="94">
        <v>42943</v>
      </c>
    </row>
    <row r="41" spans="1:12" ht="23.25" customHeight="1" x14ac:dyDescent="0.25">
      <c r="A41" s="116">
        <f t="shared" si="0"/>
        <v>166</v>
      </c>
      <c r="B41" s="61" t="s">
        <v>33</v>
      </c>
      <c r="C41" s="61">
        <v>800212545</v>
      </c>
      <c r="D41" s="73">
        <v>42916</v>
      </c>
      <c r="E41" s="61" t="s">
        <v>34</v>
      </c>
      <c r="F41" s="61">
        <v>117</v>
      </c>
      <c r="G41" s="82" t="s">
        <v>162</v>
      </c>
      <c r="H41" s="117">
        <v>5039488</v>
      </c>
      <c r="I41" s="83" t="s">
        <v>163</v>
      </c>
      <c r="J41" s="12">
        <f>490229588-265886</f>
        <v>489963702</v>
      </c>
      <c r="K41" s="94">
        <v>42943</v>
      </c>
      <c r="L41" s="94">
        <v>42943</v>
      </c>
    </row>
    <row r="42" spans="1:12" ht="23.25" customHeight="1" x14ac:dyDescent="0.25">
      <c r="A42" s="134">
        <f t="shared" si="0"/>
        <v>167</v>
      </c>
      <c r="B42" s="135" t="s">
        <v>164</v>
      </c>
      <c r="C42" s="136">
        <v>830001113</v>
      </c>
      <c r="D42" s="137">
        <v>42916</v>
      </c>
      <c r="E42" s="136" t="s">
        <v>165</v>
      </c>
      <c r="F42" s="136">
        <v>2817</v>
      </c>
      <c r="G42" s="138">
        <v>203517</v>
      </c>
      <c r="H42" s="139">
        <v>0</v>
      </c>
      <c r="I42" s="140" t="s">
        <v>166</v>
      </c>
      <c r="J42" s="141">
        <v>1233811250</v>
      </c>
      <c r="K42" s="43"/>
      <c r="L42" s="43"/>
    </row>
    <row r="43" spans="1:12" ht="23.25" customHeight="1" x14ac:dyDescent="0.25">
      <c r="A43" s="142"/>
      <c r="B43" s="135" t="s">
        <v>167</v>
      </c>
      <c r="C43" s="136">
        <v>830001113</v>
      </c>
      <c r="D43" s="137">
        <v>42916</v>
      </c>
      <c r="E43" s="136" t="s">
        <v>165</v>
      </c>
      <c r="F43" s="143">
        <v>96817</v>
      </c>
      <c r="G43" s="138">
        <v>203717</v>
      </c>
      <c r="H43" s="144"/>
      <c r="I43" s="145"/>
      <c r="J43" s="141">
        <v>863549286</v>
      </c>
      <c r="K43" s="43"/>
      <c r="L43" s="43"/>
    </row>
    <row r="44" spans="1:12" ht="23.25" customHeight="1" x14ac:dyDescent="0.25">
      <c r="A44" s="116">
        <f>A42+1</f>
        <v>168</v>
      </c>
      <c r="B44" s="72" t="s">
        <v>52</v>
      </c>
      <c r="C44" s="72">
        <v>9010263020</v>
      </c>
      <c r="D44" s="73">
        <v>42916</v>
      </c>
      <c r="E44" s="72" t="s">
        <v>74</v>
      </c>
      <c r="F44" s="72">
        <v>2417</v>
      </c>
      <c r="G44" s="74">
        <v>203817</v>
      </c>
      <c r="H44" s="12">
        <v>136713712</v>
      </c>
      <c r="I44" s="75">
        <v>6</v>
      </c>
      <c r="J44" s="12">
        <v>991174408</v>
      </c>
      <c r="K44" s="94">
        <v>42943</v>
      </c>
      <c r="L44" s="94">
        <v>42943</v>
      </c>
    </row>
    <row r="45" spans="1:12" ht="23.25" customHeight="1" x14ac:dyDescent="0.25">
      <c r="A45" s="116">
        <f t="shared" si="0"/>
        <v>169</v>
      </c>
      <c r="B45" s="61" t="s">
        <v>168</v>
      </c>
      <c r="C45" s="61">
        <v>830023178</v>
      </c>
      <c r="D45" s="73">
        <v>42916</v>
      </c>
      <c r="E45" s="72" t="s">
        <v>169</v>
      </c>
      <c r="F45" s="61">
        <v>2917</v>
      </c>
      <c r="G45" s="84">
        <v>203917</v>
      </c>
      <c r="H45" s="117">
        <v>6186022.9900000002</v>
      </c>
      <c r="I45" s="83">
        <v>9608</v>
      </c>
      <c r="J45" s="117">
        <v>44848666.700000003</v>
      </c>
      <c r="K45" s="94">
        <v>42943</v>
      </c>
      <c r="L45" s="94">
        <v>42943</v>
      </c>
    </row>
    <row r="46" spans="1:12" ht="23.25" customHeight="1" x14ac:dyDescent="0.25">
      <c r="A46" s="116">
        <f t="shared" si="0"/>
        <v>170</v>
      </c>
      <c r="B46" s="61" t="s">
        <v>170</v>
      </c>
      <c r="C46" s="46">
        <v>900920788</v>
      </c>
      <c r="D46" s="73">
        <v>42916</v>
      </c>
      <c r="E46" s="72" t="s">
        <v>95</v>
      </c>
      <c r="F46" s="61">
        <v>17317</v>
      </c>
      <c r="G46" s="72">
        <v>204017</v>
      </c>
      <c r="H46" s="117">
        <v>26332184.030000001</v>
      </c>
      <c r="I46" s="83" t="s">
        <v>171</v>
      </c>
      <c r="J46" s="117">
        <v>164922626.27000001</v>
      </c>
      <c r="K46" s="94">
        <v>42943</v>
      </c>
      <c r="L46" s="94">
        <v>42943</v>
      </c>
    </row>
    <row r="47" spans="1:12" ht="23.25" customHeight="1" x14ac:dyDescent="0.25">
      <c r="A47" s="116">
        <f t="shared" si="0"/>
        <v>171</v>
      </c>
      <c r="B47" s="76" t="s">
        <v>80</v>
      </c>
      <c r="C47" s="72">
        <v>900148612</v>
      </c>
      <c r="D47" s="73">
        <v>42920</v>
      </c>
      <c r="E47" s="120" t="s">
        <v>81</v>
      </c>
      <c r="F47" s="72">
        <v>102317</v>
      </c>
      <c r="G47" s="74">
        <v>204317</v>
      </c>
      <c r="H47" s="121">
        <v>8633823</v>
      </c>
      <c r="I47" s="44" t="s">
        <v>172</v>
      </c>
      <c r="J47" s="121">
        <f>54075000</f>
        <v>54075000</v>
      </c>
      <c r="K47" s="94">
        <v>42943</v>
      </c>
      <c r="L47" s="94">
        <v>42943</v>
      </c>
    </row>
    <row r="48" spans="1:12" ht="33" customHeight="1" x14ac:dyDescent="0.25">
      <c r="A48" s="116">
        <f t="shared" si="0"/>
        <v>172</v>
      </c>
      <c r="B48" s="76" t="s">
        <v>173</v>
      </c>
      <c r="C48" s="72">
        <v>830125075</v>
      </c>
      <c r="D48" s="73">
        <v>42920</v>
      </c>
      <c r="E48" s="120" t="s">
        <v>174</v>
      </c>
      <c r="F48" s="72">
        <v>32917</v>
      </c>
      <c r="G48" s="74">
        <v>204517</v>
      </c>
      <c r="H48" s="121">
        <v>66484637.939999998</v>
      </c>
      <c r="I48" s="75" t="s">
        <v>175</v>
      </c>
      <c r="J48" s="121">
        <v>416403785</v>
      </c>
      <c r="K48" s="94">
        <v>42943</v>
      </c>
      <c r="L48" s="94">
        <v>42943</v>
      </c>
    </row>
    <row r="49" spans="1:14" ht="23.25" customHeight="1" x14ac:dyDescent="0.25">
      <c r="A49" s="116">
        <f t="shared" si="0"/>
        <v>173</v>
      </c>
      <c r="B49" s="76" t="s">
        <v>93</v>
      </c>
      <c r="C49" s="72">
        <v>830119276</v>
      </c>
      <c r="D49" s="73">
        <v>42920</v>
      </c>
      <c r="E49" s="120" t="s">
        <v>94</v>
      </c>
      <c r="F49" s="72">
        <v>3217</v>
      </c>
      <c r="G49" s="74">
        <v>205217</v>
      </c>
      <c r="H49" s="121">
        <v>181352784.59999999</v>
      </c>
      <c r="I49" s="75">
        <v>1606</v>
      </c>
      <c r="J49" s="121">
        <v>1314807688.3499999</v>
      </c>
      <c r="K49" s="94">
        <v>42943</v>
      </c>
      <c r="L49" s="94">
        <v>42943</v>
      </c>
    </row>
    <row r="50" spans="1:14" ht="23.25" customHeight="1" x14ac:dyDescent="0.25">
      <c r="A50" s="116">
        <f t="shared" si="0"/>
        <v>174</v>
      </c>
      <c r="B50" s="76" t="s">
        <v>176</v>
      </c>
      <c r="C50" s="72">
        <v>800199889</v>
      </c>
      <c r="D50" s="73">
        <v>42921</v>
      </c>
      <c r="E50" s="120" t="s">
        <v>177</v>
      </c>
      <c r="F50" s="72">
        <v>33017</v>
      </c>
      <c r="G50" s="74">
        <v>205417</v>
      </c>
      <c r="H50" s="121">
        <v>19494000</v>
      </c>
      <c r="I50" s="75">
        <v>5466</v>
      </c>
      <c r="J50" s="121">
        <v>122094000</v>
      </c>
      <c r="K50" s="94">
        <v>42943</v>
      </c>
      <c r="L50" s="94">
        <v>42943</v>
      </c>
    </row>
    <row r="51" spans="1:14" ht="23.25" customHeight="1" x14ac:dyDescent="0.25">
      <c r="A51" s="116">
        <f t="shared" si="0"/>
        <v>175</v>
      </c>
      <c r="B51" s="76" t="s">
        <v>178</v>
      </c>
      <c r="C51" s="72">
        <v>817000830</v>
      </c>
      <c r="D51" s="73">
        <v>42921</v>
      </c>
      <c r="E51" s="120" t="s">
        <v>179</v>
      </c>
      <c r="F51" s="72" t="s">
        <v>17</v>
      </c>
      <c r="G51" s="74">
        <v>205617</v>
      </c>
      <c r="H51" s="121">
        <v>4240366.34</v>
      </c>
      <c r="I51" s="75">
        <v>308</v>
      </c>
      <c r="J51" s="121">
        <v>26558083.940000001</v>
      </c>
      <c r="K51" s="94">
        <v>42943</v>
      </c>
      <c r="L51" s="94">
        <v>42943</v>
      </c>
    </row>
    <row r="52" spans="1:14" ht="23.25" customHeight="1" x14ac:dyDescent="0.25">
      <c r="A52" s="116">
        <f t="shared" si="0"/>
        <v>176</v>
      </c>
      <c r="B52" s="76" t="s">
        <v>180</v>
      </c>
      <c r="C52" s="72">
        <v>899999073</v>
      </c>
      <c r="D52" s="73">
        <v>42921</v>
      </c>
      <c r="E52" s="120" t="s">
        <v>181</v>
      </c>
      <c r="F52" s="72">
        <v>617</v>
      </c>
      <c r="G52" s="74">
        <v>205717</v>
      </c>
      <c r="H52" s="121">
        <v>3461210.35</v>
      </c>
      <c r="I52" s="75" t="s">
        <v>182</v>
      </c>
      <c r="J52" s="121">
        <v>25093775.030000001</v>
      </c>
      <c r="K52" s="94">
        <v>42943</v>
      </c>
      <c r="L52" s="146"/>
    </row>
    <row r="53" spans="1:14" ht="23.25" customHeight="1" x14ac:dyDescent="0.25">
      <c r="A53" s="116">
        <f t="shared" si="0"/>
        <v>177</v>
      </c>
      <c r="B53" s="72" t="s">
        <v>89</v>
      </c>
      <c r="C53" s="72">
        <v>800007813</v>
      </c>
      <c r="D53" s="73">
        <v>42921</v>
      </c>
      <c r="E53" s="72" t="s">
        <v>90</v>
      </c>
      <c r="F53" s="74">
        <v>1117</v>
      </c>
      <c r="G53" s="71">
        <v>205917</v>
      </c>
      <c r="H53" s="121">
        <v>0</v>
      </c>
      <c r="I53" s="41">
        <v>9117010955</v>
      </c>
      <c r="J53" s="147">
        <v>171044284</v>
      </c>
      <c r="K53" s="94">
        <v>42943</v>
      </c>
      <c r="L53" s="94">
        <v>42943</v>
      </c>
    </row>
    <row r="54" spans="1:14" ht="23.25" customHeight="1" x14ac:dyDescent="0.25">
      <c r="A54" s="116">
        <f t="shared" si="0"/>
        <v>178</v>
      </c>
      <c r="B54" s="61" t="s">
        <v>168</v>
      </c>
      <c r="C54" s="61">
        <v>830023178</v>
      </c>
      <c r="D54" s="73">
        <v>42921</v>
      </c>
      <c r="E54" s="72" t="s">
        <v>169</v>
      </c>
      <c r="F54" s="61">
        <v>2917</v>
      </c>
      <c r="G54" s="84">
        <v>207617</v>
      </c>
      <c r="H54" s="117">
        <v>6895603</v>
      </c>
      <c r="I54" s="83">
        <v>9508</v>
      </c>
      <c r="J54" s="117">
        <v>49993120</v>
      </c>
      <c r="K54" s="94">
        <v>42943</v>
      </c>
      <c r="L54" s="94">
        <v>42943</v>
      </c>
      <c r="N54" s="48"/>
    </row>
    <row r="55" spans="1:14" ht="23.25" customHeight="1" x14ac:dyDescent="0.25">
      <c r="A55" s="116">
        <f t="shared" si="0"/>
        <v>179</v>
      </c>
      <c r="B55" s="72" t="s">
        <v>70</v>
      </c>
      <c r="C55" s="72">
        <v>800079939</v>
      </c>
      <c r="D55" s="73">
        <v>42923</v>
      </c>
      <c r="E55" s="72" t="s">
        <v>71</v>
      </c>
      <c r="F55" s="72">
        <v>5317</v>
      </c>
      <c r="G55" s="74">
        <v>208117</v>
      </c>
      <c r="H55" s="121">
        <v>7078621</v>
      </c>
      <c r="I55" s="75">
        <v>34586</v>
      </c>
      <c r="J55" s="121">
        <v>51320000</v>
      </c>
      <c r="K55" s="94">
        <v>42943</v>
      </c>
      <c r="L55" s="94">
        <v>42943</v>
      </c>
      <c r="N55" s="48"/>
    </row>
    <row r="56" spans="1:14" ht="23.25" customHeight="1" x14ac:dyDescent="0.25">
      <c r="A56" s="116">
        <f t="shared" si="0"/>
        <v>180</v>
      </c>
      <c r="B56" s="62" t="s">
        <v>30</v>
      </c>
      <c r="C56" s="61">
        <v>19374690</v>
      </c>
      <c r="D56" s="73">
        <v>42923</v>
      </c>
      <c r="E56" s="61" t="s">
        <v>31</v>
      </c>
      <c r="F56" s="61">
        <v>5117</v>
      </c>
      <c r="G56" s="84">
        <v>208217</v>
      </c>
      <c r="H56" s="117">
        <v>7310345</v>
      </c>
      <c r="I56" s="83" t="s">
        <v>183</v>
      </c>
      <c r="J56" s="117">
        <v>53000000</v>
      </c>
      <c r="K56" s="94">
        <v>42852</v>
      </c>
      <c r="L56" s="94">
        <v>42852</v>
      </c>
      <c r="N56" s="48"/>
    </row>
    <row r="57" spans="1:14" ht="23.25" customHeight="1" x14ac:dyDescent="0.25">
      <c r="A57" s="116">
        <f t="shared" si="0"/>
        <v>181</v>
      </c>
      <c r="B57" s="62" t="s">
        <v>139</v>
      </c>
      <c r="C57" s="61">
        <v>830061846</v>
      </c>
      <c r="D57" s="73">
        <v>42923</v>
      </c>
      <c r="E57" s="61" t="s">
        <v>140</v>
      </c>
      <c r="F57" s="61">
        <v>96117</v>
      </c>
      <c r="G57" s="84">
        <v>208917</v>
      </c>
      <c r="H57" s="117">
        <v>878215</v>
      </c>
      <c r="I57" s="83">
        <v>1687</v>
      </c>
      <c r="J57" s="117">
        <v>5500400</v>
      </c>
      <c r="K57" s="94">
        <v>42943</v>
      </c>
      <c r="L57" s="94">
        <v>42943</v>
      </c>
      <c r="N57" s="48"/>
    </row>
    <row r="58" spans="1:14" ht="23.25" customHeight="1" x14ac:dyDescent="0.25">
      <c r="A58" s="116">
        <f t="shared" si="0"/>
        <v>182</v>
      </c>
      <c r="B58" s="62" t="s">
        <v>184</v>
      </c>
      <c r="C58" s="61">
        <v>900452118</v>
      </c>
      <c r="D58" s="73">
        <v>42923</v>
      </c>
      <c r="E58" s="61" t="s">
        <v>69</v>
      </c>
      <c r="F58" s="61">
        <v>70617</v>
      </c>
      <c r="G58" s="84">
        <v>209117</v>
      </c>
      <c r="H58" s="117">
        <v>2105129.5699999998</v>
      </c>
      <c r="I58" s="83">
        <v>158</v>
      </c>
      <c r="J58" s="117">
        <v>13184758.880000001</v>
      </c>
      <c r="K58" s="94">
        <v>42943</v>
      </c>
      <c r="L58" s="94">
        <v>42943</v>
      </c>
      <c r="N58" s="48"/>
    </row>
    <row r="59" spans="1:14" ht="23.25" customHeight="1" x14ac:dyDescent="0.25">
      <c r="A59" s="134">
        <f>A58+1</f>
        <v>183</v>
      </c>
      <c r="B59" s="62" t="s">
        <v>64</v>
      </c>
      <c r="C59" s="61">
        <v>830122566</v>
      </c>
      <c r="D59" s="73">
        <v>42926</v>
      </c>
      <c r="E59" s="61" t="s">
        <v>38</v>
      </c>
      <c r="F59" s="100">
        <v>717</v>
      </c>
      <c r="G59" s="105">
        <v>209217</v>
      </c>
      <c r="H59" s="117">
        <v>195174609.84</v>
      </c>
      <c r="I59" s="102" t="s">
        <v>185</v>
      </c>
      <c r="J59" s="117">
        <v>1099890000</v>
      </c>
      <c r="K59" s="98">
        <v>42944</v>
      </c>
      <c r="L59" s="98">
        <v>42944</v>
      </c>
    </row>
    <row r="60" spans="1:14" ht="23.25" customHeight="1" x14ac:dyDescent="0.25">
      <c r="A60" s="148"/>
      <c r="B60" s="62" t="s">
        <v>65</v>
      </c>
      <c r="C60" s="61">
        <v>830122566</v>
      </c>
      <c r="D60" s="73">
        <v>42926</v>
      </c>
      <c r="E60" s="61" t="s">
        <v>38</v>
      </c>
      <c r="F60" s="101"/>
      <c r="G60" s="106"/>
      <c r="H60" s="117"/>
      <c r="I60" s="103"/>
      <c r="J60" s="117">
        <v>192347111.59999999</v>
      </c>
      <c r="K60" s="149"/>
      <c r="L60" s="149"/>
    </row>
    <row r="61" spans="1:14" ht="23.25" customHeight="1" x14ac:dyDescent="0.25">
      <c r="A61" s="142"/>
      <c r="B61" s="62" t="s">
        <v>39</v>
      </c>
      <c r="C61" s="61">
        <v>830122566</v>
      </c>
      <c r="D61" s="73">
        <v>42926</v>
      </c>
      <c r="E61" s="61" t="s">
        <v>38</v>
      </c>
      <c r="F61" s="84">
        <v>10117</v>
      </c>
      <c r="G61" s="84">
        <v>209317</v>
      </c>
      <c r="H61" s="117"/>
      <c r="I61" s="104"/>
      <c r="J61" s="117">
        <v>140061772</v>
      </c>
      <c r="K61" s="94">
        <v>42944</v>
      </c>
      <c r="L61" s="94">
        <v>42944</v>
      </c>
    </row>
    <row r="62" spans="1:14" ht="23.25" customHeight="1" x14ac:dyDescent="0.25">
      <c r="A62" s="134">
        <f>A59+1</f>
        <v>184</v>
      </c>
      <c r="B62" s="62" t="s">
        <v>186</v>
      </c>
      <c r="C62" s="61">
        <v>830122566</v>
      </c>
      <c r="D62" s="73">
        <v>42926</v>
      </c>
      <c r="E62" s="61" t="s">
        <v>38</v>
      </c>
      <c r="F62" s="105">
        <v>1717</v>
      </c>
      <c r="G62" s="105">
        <v>209417</v>
      </c>
      <c r="H62" s="12">
        <v>32993756.280000001</v>
      </c>
      <c r="I62" s="108" t="s">
        <v>187</v>
      </c>
      <c r="J62" s="12">
        <v>159469822.41</v>
      </c>
      <c r="K62" s="98">
        <v>42944</v>
      </c>
      <c r="L62" s="98">
        <v>42944</v>
      </c>
    </row>
    <row r="63" spans="1:14" ht="23.25" customHeight="1" x14ac:dyDescent="0.25">
      <c r="A63" s="142"/>
      <c r="B63" s="62" t="s">
        <v>188</v>
      </c>
      <c r="C63" s="61">
        <v>830122566</v>
      </c>
      <c r="D63" s="73">
        <v>42926</v>
      </c>
      <c r="E63" s="61" t="s">
        <v>38</v>
      </c>
      <c r="F63" s="106"/>
      <c r="G63" s="106"/>
      <c r="H63" s="12"/>
      <c r="I63" s="108"/>
      <c r="J63" s="12">
        <v>79734911.219999999</v>
      </c>
      <c r="K63" s="99"/>
      <c r="L63" s="99"/>
    </row>
    <row r="64" spans="1:14" ht="23.25" customHeight="1" x14ac:dyDescent="0.25">
      <c r="A64" s="116">
        <f>A62+1</f>
        <v>185</v>
      </c>
      <c r="B64" s="61" t="s">
        <v>189</v>
      </c>
      <c r="C64" s="61">
        <v>900132193</v>
      </c>
      <c r="D64" s="73">
        <v>42926</v>
      </c>
      <c r="E64" s="72" t="s">
        <v>190</v>
      </c>
      <c r="F64" s="61">
        <v>75017</v>
      </c>
      <c r="G64" s="84">
        <v>209517</v>
      </c>
      <c r="H64" s="117">
        <v>147283282.62</v>
      </c>
      <c r="I64" s="75" t="s">
        <v>191</v>
      </c>
      <c r="J64" s="12">
        <v>922458454.30999994</v>
      </c>
      <c r="K64" s="94">
        <v>42944</v>
      </c>
      <c r="L64" s="94">
        <v>42944</v>
      </c>
    </row>
    <row r="65" spans="1:12" ht="23.25" customHeight="1" x14ac:dyDescent="0.25">
      <c r="A65" s="116">
        <f t="shared" si="0"/>
        <v>186</v>
      </c>
      <c r="B65" s="61" t="s">
        <v>192</v>
      </c>
      <c r="C65" s="61">
        <v>830108265</v>
      </c>
      <c r="D65" s="73">
        <v>42926</v>
      </c>
      <c r="E65" s="72" t="s">
        <v>32</v>
      </c>
      <c r="F65" s="61">
        <v>79317</v>
      </c>
      <c r="G65" s="84">
        <v>209617</v>
      </c>
      <c r="H65" s="117">
        <v>1655092.14</v>
      </c>
      <c r="I65" s="75">
        <v>6096</v>
      </c>
      <c r="J65" s="12">
        <v>10366103.4</v>
      </c>
      <c r="K65" s="150">
        <v>42944</v>
      </c>
      <c r="L65" s="150">
        <v>42944</v>
      </c>
    </row>
    <row r="66" spans="1:12" ht="23.25" customHeight="1" x14ac:dyDescent="0.25">
      <c r="A66" s="116">
        <f t="shared" si="0"/>
        <v>187</v>
      </c>
      <c r="B66" s="72" t="s">
        <v>130</v>
      </c>
      <c r="C66" s="71">
        <v>800198591</v>
      </c>
      <c r="D66" s="73">
        <v>42927</v>
      </c>
      <c r="E66" s="72" t="s">
        <v>131</v>
      </c>
      <c r="F66" s="72">
        <v>1317</v>
      </c>
      <c r="G66" s="70">
        <v>214617</v>
      </c>
      <c r="H66" s="117">
        <v>3448276</v>
      </c>
      <c r="I66" s="41">
        <v>8095</v>
      </c>
      <c r="J66" s="117">
        <v>25000000</v>
      </c>
      <c r="K66" s="94">
        <v>42944</v>
      </c>
      <c r="L66" s="94">
        <v>42944</v>
      </c>
    </row>
    <row r="67" spans="1:12" ht="23.25" customHeight="1" x14ac:dyDescent="0.25">
      <c r="A67" s="116">
        <f t="shared" si="0"/>
        <v>188</v>
      </c>
      <c r="B67" s="72" t="s">
        <v>193</v>
      </c>
      <c r="C67" s="71">
        <v>860077695</v>
      </c>
      <c r="D67" s="73">
        <v>42929</v>
      </c>
      <c r="E67" s="72" t="s">
        <v>194</v>
      </c>
      <c r="F67" s="72">
        <v>189217</v>
      </c>
      <c r="G67" s="70">
        <v>215317</v>
      </c>
      <c r="H67" s="117">
        <v>8774472</v>
      </c>
      <c r="I67" s="41">
        <v>70631</v>
      </c>
      <c r="J67" s="117">
        <v>6976939.21</v>
      </c>
      <c r="K67" s="94">
        <v>42944</v>
      </c>
      <c r="L67" s="94">
        <v>42944</v>
      </c>
    </row>
    <row r="68" spans="1:12" ht="23.25" customHeight="1" x14ac:dyDescent="0.25">
      <c r="A68" s="116">
        <f t="shared" si="0"/>
        <v>189</v>
      </c>
      <c r="B68" s="72" t="s">
        <v>195</v>
      </c>
      <c r="C68" s="72">
        <v>860065726</v>
      </c>
      <c r="D68" s="73">
        <v>42929</v>
      </c>
      <c r="E68" s="72" t="s">
        <v>196</v>
      </c>
      <c r="F68" s="72">
        <v>1617</v>
      </c>
      <c r="G68" s="72">
        <v>215517</v>
      </c>
      <c r="H68" s="12">
        <v>3396096</v>
      </c>
      <c r="I68" s="50">
        <v>396</v>
      </c>
      <c r="J68" s="12">
        <v>24621696</v>
      </c>
      <c r="K68" s="94">
        <v>42947</v>
      </c>
      <c r="L68" s="94">
        <v>42947</v>
      </c>
    </row>
    <row r="69" spans="1:12" ht="23.25" customHeight="1" x14ac:dyDescent="0.25">
      <c r="A69" s="116">
        <f t="shared" si="0"/>
        <v>190</v>
      </c>
      <c r="B69" s="72" t="s">
        <v>197</v>
      </c>
      <c r="C69" s="46">
        <v>800147578</v>
      </c>
      <c r="D69" s="73">
        <v>42930</v>
      </c>
      <c r="E69" s="151" t="s">
        <v>198</v>
      </c>
      <c r="F69" s="72">
        <v>74517</v>
      </c>
      <c r="G69" s="74" t="s">
        <v>199</v>
      </c>
      <c r="H69" s="121">
        <f>3492362+8212808+8212808</f>
        <v>19917978</v>
      </c>
      <c r="I69" s="152" t="s">
        <v>200</v>
      </c>
      <c r="J69" s="121">
        <f>21873215+51438115+51438115</f>
        <v>124749445</v>
      </c>
      <c r="K69" s="94">
        <v>42947</v>
      </c>
      <c r="L69" s="94">
        <v>42947</v>
      </c>
    </row>
    <row r="70" spans="1:12" ht="23.25" customHeight="1" x14ac:dyDescent="0.25">
      <c r="A70" s="116">
        <f t="shared" si="0"/>
        <v>191</v>
      </c>
      <c r="B70" s="62" t="s">
        <v>201</v>
      </c>
      <c r="C70" s="61">
        <v>900118932</v>
      </c>
      <c r="D70" s="73">
        <v>42930</v>
      </c>
      <c r="E70" s="61" t="s">
        <v>202</v>
      </c>
      <c r="F70" s="61">
        <v>5517</v>
      </c>
      <c r="G70" s="84">
        <v>216517</v>
      </c>
      <c r="H70" s="117">
        <v>6060120.8899999997</v>
      </c>
      <c r="I70" s="50">
        <v>2601</v>
      </c>
      <c r="J70" s="117">
        <v>43935876.479999997</v>
      </c>
      <c r="K70" s="94">
        <v>42947</v>
      </c>
      <c r="L70" s="94">
        <v>42947</v>
      </c>
    </row>
    <row r="71" spans="1:12" ht="23.25" customHeight="1" x14ac:dyDescent="0.25">
      <c r="A71" s="116">
        <f t="shared" si="0"/>
        <v>192</v>
      </c>
      <c r="B71" s="61" t="s">
        <v>73</v>
      </c>
      <c r="C71" s="61">
        <v>900105979</v>
      </c>
      <c r="D71" s="73">
        <v>42930</v>
      </c>
      <c r="E71" s="72" t="s">
        <v>35</v>
      </c>
      <c r="F71" s="61">
        <v>1217</v>
      </c>
      <c r="G71" s="84">
        <v>216617</v>
      </c>
      <c r="H71" s="117">
        <v>720874</v>
      </c>
      <c r="I71" s="83" t="s">
        <v>203</v>
      </c>
      <c r="J71" s="117">
        <v>5226333</v>
      </c>
      <c r="K71" s="94">
        <v>42947</v>
      </c>
      <c r="L71" s="94">
        <v>42947</v>
      </c>
    </row>
    <row r="72" spans="1:12" ht="23.25" customHeight="1" x14ac:dyDescent="0.25">
      <c r="A72" s="116">
        <f t="shared" si="0"/>
        <v>193</v>
      </c>
      <c r="B72" s="61" t="s">
        <v>36</v>
      </c>
      <c r="C72" s="61">
        <v>800075003</v>
      </c>
      <c r="D72" s="73">
        <v>42933</v>
      </c>
      <c r="E72" s="61" t="s">
        <v>37</v>
      </c>
      <c r="F72" s="61">
        <v>217</v>
      </c>
      <c r="G72" s="84">
        <v>217917</v>
      </c>
      <c r="H72" s="117">
        <v>0</v>
      </c>
      <c r="I72" s="83" t="s">
        <v>204</v>
      </c>
      <c r="J72" s="130">
        <f>107750800.86-635752.69</f>
        <v>107115048.17</v>
      </c>
      <c r="K72" s="94">
        <v>42947</v>
      </c>
      <c r="L72" s="94">
        <v>42947</v>
      </c>
    </row>
    <row r="73" spans="1:12" ht="23.25" customHeight="1" x14ac:dyDescent="0.25">
      <c r="A73" s="116">
        <f t="shared" si="0"/>
        <v>194</v>
      </c>
      <c r="B73" s="59" t="s">
        <v>205</v>
      </c>
      <c r="C73" s="72">
        <v>800148041</v>
      </c>
      <c r="D73" s="73">
        <v>42934</v>
      </c>
      <c r="E73" s="120" t="s">
        <v>206</v>
      </c>
      <c r="F73" s="72">
        <v>817</v>
      </c>
      <c r="G73" s="84">
        <v>220317</v>
      </c>
      <c r="H73" s="12">
        <v>1416490</v>
      </c>
      <c r="I73" s="50">
        <v>10022</v>
      </c>
      <c r="J73" s="12">
        <f>80154104.76+4683028.24+947120.06</f>
        <v>85784253.060000002</v>
      </c>
      <c r="K73" s="94">
        <v>42947</v>
      </c>
      <c r="L73" s="94">
        <v>42947</v>
      </c>
    </row>
    <row r="74" spans="1:12" ht="79.5" customHeight="1" x14ac:dyDescent="0.25">
      <c r="A74" s="116">
        <f t="shared" si="0"/>
        <v>195</v>
      </c>
      <c r="B74" s="72" t="s">
        <v>87</v>
      </c>
      <c r="C74" s="72">
        <v>830095213</v>
      </c>
      <c r="D74" s="73">
        <v>42934</v>
      </c>
      <c r="E74" s="72" t="s">
        <v>88</v>
      </c>
      <c r="F74" s="72">
        <v>1017</v>
      </c>
      <c r="G74" s="74">
        <v>220517</v>
      </c>
      <c r="H74" s="121">
        <v>0</v>
      </c>
      <c r="I74" s="42" t="s">
        <v>207</v>
      </c>
      <c r="J74" s="153">
        <v>943828660</v>
      </c>
      <c r="K74" s="94">
        <v>42947</v>
      </c>
      <c r="L74" s="94">
        <v>42947</v>
      </c>
    </row>
    <row r="75" spans="1:12" ht="23.25" customHeight="1" x14ac:dyDescent="0.25">
      <c r="A75" s="116">
        <f t="shared" si="0"/>
        <v>196</v>
      </c>
      <c r="B75" s="154" t="s">
        <v>208</v>
      </c>
      <c r="C75" s="155">
        <v>891700037</v>
      </c>
      <c r="D75" s="156">
        <v>42934</v>
      </c>
      <c r="E75" s="154" t="s">
        <v>209</v>
      </c>
      <c r="F75" s="154">
        <v>188817</v>
      </c>
      <c r="G75" s="55">
        <v>221817</v>
      </c>
      <c r="H75" s="157">
        <f>1710000+61518918.96+20196486.43</f>
        <v>83425405.390000001</v>
      </c>
      <c r="I75" s="64" t="s">
        <v>210</v>
      </c>
      <c r="J75" s="158">
        <v>522506486.38999999</v>
      </c>
      <c r="K75" s="94">
        <v>42947</v>
      </c>
      <c r="L75" s="94">
        <v>42947</v>
      </c>
    </row>
    <row r="76" spans="1:12" ht="23.25" customHeight="1" x14ac:dyDescent="0.25">
      <c r="A76" s="134">
        <f t="shared" ref="A76:A85" si="1">A75+1</f>
        <v>197</v>
      </c>
      <c r="B76" s="159" t="s">
        <v>33</v>
      </c>
      <c r="C76" s="100">
        <v>800212545</v>
      </c>
      <c r="D76" s="112">
        <v>42935</v>
      </c>
      <c r="E76" s="160" t="s">
        <v>211</v>
      </c>
      <c r="F76" s="61">
        <v>117</v>
      </c>
      <c r="G76" s="70">
        <v>222617</v>
      </c>
      <c r="H76" s="161">
        <f>14071313+792816</f>
        <v>14864129</v>
      </c>
      <c r="I76" s="41">
        <v>142561</v>
      </c>
      <c r="J76" s="117">
        <v>98868191</v>
      </c>
      <c r="K76" s="94">
        <v>42947</v>
      </c>
      <c r="L76" s="94">
        <v>42947</v>
      </c>
    </row>
    <row r="77" spans="1:12" ht="23.25" customHeight="1" x14ac:dyDescent="0.25">
      <c r="A77" s="142"/>
      <c r="B77" s="162"/>
      <c r="C77" s="101"/>
      <c r="D77" s="113"/>
      <c r="E77" s="163"/>
      <c r="F77" s="61">
        <v>169517</v>
      </c>
      <c r="G77" s="70">
        <v>222717</v>
      </c>
      <c r="H77" s="161">
        <f>4049377+10826100</f>
        <v>14875477</v>
      </c>
      <c r="I77" s="41">
        <v>142560</v>
      </c>
      <c r="J77" s="117">
        <v>155933090</v>
      </c>
      <c r="K77" s="94">
        <v>42947</v>
      </c>
      <c r="L77" s="94">
        <v>42947</v>
      </c>
    </row>
    <row r="78" spans="1:12" ht="48.75" customHeight="1" x14ac:dyDescent="0.25">
      <c r="A78" s="116">
        <f>A76+1</f>
        <v>198</v>
      </c>
      <c r="B78" s="72" t="s">
        <v>91</v>
      </c>
      <c r="C78" s="72">
        <v>800212285</v>
      </c>
      <c r="D78" s="73">
        <v>42935</v>
      </c>
      <c r="E78" s="72" t="s">
        <v>92</v>
      </c>
      <c r="F78" s="72">
        <v>4717</v>
      </c>
      <c r="G78" s="72">
        <v>222917</v>
      </c>
      <c r="H78" s="117">
        <v>44917310.399999999</v>
      </c>
      <c r="I78" s="164" t="s">
        <v>212</v>
      </c>
      <c r="J78" s="117">
        <v>325650500.42000002</v>
      </c>
      <c r="K78" s="94">
        <v>42947</v>
      </c>
      <c r="L78" s="94">
        <v>42947</v>
      </c>
    </row>
    <row r="79" spans="1:12" ht="23.25" customHeight="1" x14ac:dyDescent="0.25">
      <c r="A79" s="165">
        <f t="shared" si="1"/>
        <v>199</v>
      </c>
      <c r="B79" s="170" t="s">
        <v>41</v>
      </c>
      <c r="C79" s="171"/>
      <c r="D79" s="171"/>
      <c r="E79" s="171"/>
      <c r="F79" s="171"/>
      <c r="G79" s="171"/>
      <c r="H79" s="171"/>
      <c r="I79" s="171"/>
      <c r="J79" s="171"/>
      <c r="K79" s="172"/>
      <c r="L79" s="166">
        <v>42947</v>
      </c>
    </row>
    <row r="80" spans="1:12" ht="23.25" customHeight="1" x14ac:dyDescent="0.25">
      <c r="A80" s="134">
        <f t="shared" si="1"/>
        <v>200</v>
      </c>
      <c r="B80" s="170" t="s">
        <v>41</v>
      </c>
      <c r="C80" s="171"/>
      <c r="D80" s="171"/>
      <c r="E80" s="171"/>
      <c r="F80" s="171"/>
      <c r="G80" s="171"/>
      <c r="H80" s="171"/>
      <c r="I80" s="171"/>
      <c r="J80" s="171"/>
      <c r="K80" s="172"/>
      <c r="L80" s="43"/>
    </row>
    <row r="81" spans="1:12" ht="23.25" customHeight="1" x14ac:dyDescent="0.25">
      <c r="A81" s="142"/>
      <c r="B81" s="170" t="s">
        <v>41</v>
      </c>
      <c r="C81" s="171"/>
      <c r="D81" s="171"/>
      <c r="E81" s="171"/>
      <c r="F81" s="171"/>
      <c r="G81" s="171"/>
      <c r="H81" s="171"/>
      <c r="I81" s="171"/>
      <c r="J81" s="171"/>
      <c r="K81" s="172"/>
      <c r="L81" s="43"/>
    </row>
    <row r="82" spans="1:12" ht="23.25" customHeight="1" x14ac:dyDescent="0.25">
      <c r="A82" s="116">
        <f>A80+1</f>
        <v>201</v>
      </c>
      <c r="B82" s="61" t="s">
        <v>214</v>
      </c>
      <c r="C82" s="61">
        <v>791139354</v>
      </c>
      <c r="D82" s="73">
        <v>42940</v>
      </c>
      <c r="E82" s="61" t="s">
        <v>215</v>
      </c>
      <c r="F82" s="61">
        <v>23117</v>
      </c>
      <c r="G82" s="70">
        <v>232417</v>
      </c>
      <c r="H82" s="161">
        <v>18876984.41</v>
      </c>
      <c r="I82" s="41">
        <v>5415</v>
      </c>
      <c r="J82" s="117">
        <v>118229533.91</v>
      </c>
      <c r="K82" s="94">
        <v>42947</v>
      </c>
      <c r="L82" s="94">
        <v>42947</v>
      </c>
    </row>
    <row r="83" spans="1:12" ht="23.25" customHeight="1" x14ac:dyDescent="0.25">
      <c r="A83" s="116">
        <f t="shared" si="1"/>
        <v>202</v>
      </c>
      <c r="B83" s="72" t="s">
        <v>75</v>
      </c>
      <c r="C83" s="72">
        <v>79044489</v>
      </c>
      <c r="D83" s="73">
        <v>42940</v>
      </c>
      <c r="E83" s="72" t="s">
        <v>76</v>
      </c>
      <c r="F83" s="72">
        <v>2217</v>
      </c>
      <c r="G83" s="74">
        <v>232317</v>
      </c>
      <c r="H83" s="12">
        <v>216472183.19999999</v>
      </c>
      <c r="I83" s="50">
        <v>16017</v>
      </c>
      <c r="J83" s="12">
        <v>1569423328.2</v>
      </c>
      <c r="K83" s="94">
        <v>42947</v>
      </c>
      <c r="L83" s="94">
        <v>42947</v>
      </c>
    </row>
    <row r="84" spans="1:12" ht="23.25" customHeight="1" x14ac:dyDescent="0.25">
      <c r="A84" s="165">
        <f t="shared" si="1"/>
        <v>203</v>
      </c>
      <c r="B84" s="170" t="s">
        <v>41</v>
      </c>
      <c r="C84" s="171">
        <v>830132992</v>
      </c>
      <c r="D84" s="171">
        <v>42940</v>
      </c>
      <c r="E84" s="171" t="s">
        <v>213</v>
      </c>
      <c r="F84" s="171">
        <v>17917</v>
      </c>
      <c r="G84" s="171">
        <v>232217</v>
      </c>
      <c r="H84" s="171">
        <v>30111827</v>
      </c>
      <c r="I84" s="171">
        <v>804</v>
      </c>
      <c r="J84" s="171">
        <v>188595127</v>
      </c>
      <c r="K84" s="172">
        <v>42947</v>
      </c>
      <c r="L84" s="166">
        <v>42947</v>
      </c>
    </row>
    <row r="85" spans="1:12" ht="23.25" customHeight="1" x14ac:dyDescent="0.25">
      <c r="A85" s="116">
        <f t="shared" si="1"/>
        <v>204</v>
      </c>
      <c r="B85" s="72" t="s">
        <v>52</v>
      </c>
      <c r="C85" s="72">
        <v>9010263020</v>
      </c>
      <c r="D85" s="73">
        <v>42942</v>
      </c>
      <c r="E85" s="72" t="s">
        <v>74</v>
      </c>
      <c r="F85" s="72">
        <v>2417</v>
      </c>
      <c r="G85" s="82" t="s">
        <v>216</v>
      </c>
      <c r="H85" s="12">
        <v>619270570.86000001</v>
      </c>
      <c r="I85" s="75">
        <v>7</v>
      </c>
      <c r="J85" s="12">
        <v>4489711638.7200003</v>
      </c>
      <c r="K85" s="65">
        <v>42947</v>
      </c>
      <c r="L85" s="65">
        <v>42947</v>
      </c>
    </row>
  </sheetData>
  <mergeCells count="31">
    <mergeCell ref="B79:K79"/>
    <mergeCell ref="B80:K80"/>
    <mergeCell ref="B81:K81"/>
    <mergeCell ref="B84:K84"/>
    <mergeCell ref="A80:A81"/>
    <mergeCell ref="L62:L63"/>
    <mergeCell ref="A76:A77"/>
    <mergeCell ref="B76:B77"/>
    <mergeCell ref="C76:C77"/>
    <mergeCell ref="D76:D77"/>
    <mergeCell ref="E76:E77"/>
    <mergeCell ref="I42:I43"/>
    <mergeCell ref="A62:A63"/>
    <mergeCell ref="F62:F63"/>
    <mergeCell ref="G62:G63"/>
    <mergeCell ref="I62:I63"/>
    <mergeCell ref="K62:K63"/>
    <mergeCell ref="A8:H8"/>
    <mergeCell ref="A5:K5"/>
    <mergeCell ref="A1:K1"/>
    <mergeCell ref="A2:K2"/>
    <mergeCell ref="A3:K3"/>
    <mergeCell ref="A7:K7"/>
    <mergeCell ref="A59:A61"/>
    <mergeCell ref="L59:L60"/>
    <mergeCell ref="K59:K60"/>
    <mergeCell ref="F59:F60"/>
    <mergeCell ref="I59:I61"/>
    <mergeCell ref="G59:G60"/>
    <mergeCell ref="A42:A43"/>
    <mergeCell ref="H42:H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2"/>
  <sheetViews>
    <sheetView zoomScale="60" zoomScaleNormal="60" workbookViewId="0">
      <pane ySplit="10" topLeftCell="A11" activePane="bottomLeft" state="frozen"/>
      <selection activeCell="A196" sqref="A196"/>
      <selection pane="bottomLeft" activeCell="J31" sqref="J31"/>
    </sheetView>
  </sheetViews>
  <sheetFormatPr baseColWidth="10" defaultRowHeight="23.25" customHeight="1" x14ac:dyDescent="0.25"/>
  <cols>
    <col min="1" max="1" width="9.5703125" style="29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32.140625" style="27" customWidth="1"/>
    <col min="10" max="10" width="27.140625" style="21" customWidth="1"/>
    <col min="11" max="11" width="28.7109375" customWidth="1"/>
    <col min="12" max="12" width="28.140625" hidden="1" customWidth="1"/>
    <col min="13" max="13" width="29.140625" style="14" hidden="1" customWidth="1"/>
    <col min="14" max="14" width="34.14062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109" t="s">
        <v>11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22" t="s">
        <v>14</v>
      </c>
    </row>
    <row r="2" spans="1:110" ht="23.25" customHeight="1" x14ac:dyDescent="0.25">
      <c r="A2" s="109" t="s">
        <v>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30"/>
    </row>
    <row r="3" spans="1:110" ht="23.25" customHeight="1" x14ac:dyDescent="0.25">
      <c r="A3" s="109" t="s">
        <v>13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109" t="s">
        <v>120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110" t="s">
        <v>46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t="s">
        <v>16</v>
      </c>
    </row>
    <row r="8" spans="1:110" ht="23.25" customHeight="1" x14ac:dyDescent="0.25">
      <c r="A8" s="109" t="s">
        <v>17</v>
      </c>
      <c r="B8" s="109"/>
      <c r="C8" s="109"/>
      <c r="D8" s="109"/>
      <c r="E8" s="109"/>
      <c r="F8" s="109"/>
      <c r="G8" s="109"/>
      <c r="H8" s="109"/>
      <c r="I8" s="31"/>
      <c r="J8" s="32"/>
      <c r="K8" s="14"/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7" t="s">
        <v>41</v>
      </c>
      <c r="K9" s="28"/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36" customHeight="1" x14ac:dyDescent="0.25">
      <c r="A11" s="11">
        <v>21</v>
      </c>
      <c r="B11" s="76" t="s">
        <v>217</v>
      </c>
      <c r="C11" s="72">
        <v>9002108001</v>
      </c>
      <c r="D11" s="73">
        <v>42898</v>
      </c>
      <c r="E11" s="120" t="s">
        <v>218</v>
      </c>
      <c r="F11" s="72">
        <v>74117</v>
      </c>
      <c r="G11" s="74">
        <v>171617</v>
      </c>
      <c r="H11" s="121">
        <v>0</v>
      </c>
      <c r="I11" s="122" t="s">
        <v>219</v>
      </c>
      <c r="J11" s="117">
        <v>35392500</v>
      </c>
      <c r="K11" s="94">
        <v>42937</v>
      </c>
      <c r="L11" s="94">
        <v>42937</v>
      </c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49">
        <f>A11+1</f>
        <v>22</v>
      </c>
      <c r="B12" s="76" t="s">
        <v>40</v>
      </c>
      <c r="C12" s="72">
        <v>901037003</v>
      </c>
      <c r="D12" s="51">
        <v>42899</v>
      </c>
      <c r="E12" s="120" t="s">
        <v>56</v>
      </c>
      <c r="F12" s="72">
        <v>4917</v>
      </c>
      <c r="G12" s="74">
        <v>174817</v>
      </c>
      <c r="H12" s="12">
        <v>0</v>
      </c>
      <c r="I12" s="75" t="s">
        <v>220</v>
      </c>
      <c r="J12" s="173">
        <f>11543732.13+23087464.25</f>
        <v>34631196.380000003</v>
      </c>
      <c r="K12" s="94">
        <v>42937</v>
      </c>
      <c r="L12" s="94">
        <v>42937</v>
      </c>
    </row>
    <row r="13" spans="1:110" ht="23.25" customHeight="1" x14ac:dyDescent="0.25">
      <c r="A13" s="49">
        <f t="shared" ref="A13:A22" si="0">A12+1</f>
        <v>23</v>
      </c>
      <c r="B13" s="72" t="s">
        <v>85</v>
      </c>
      <c r="C13" s="72">
        <v>901028912</v>
      </c>
      <c r="D13" s="73">
        <v>42909</v>
      </c>
      <c r="E13" s="72" t="s">
        <v>86</v>
      </c>
      <c r="F13" s="72">
        <v>5717</v>
      </c>
      <c r="G13" s="72">
        <v>195417</v>
      </c>
      <c r="H13" s="12">
        <v>0</v>
      </c>
      <c r="I13" s="50" t="s">
        <v>84</v>
      </c>
      <c r="J13" s="12">
        <v>3740323.05</v>
      </c>
      <c r="K13" s="94">
        <v>42943</v>
      </c>
      <c r="L13" s="94">
        <v>42943</v>
      </c>
    </row>
    <row r="14" spans="1:110" ht="23.25" customHeight="1" x14ac:dyDescent="0.25">
      <c r="A14" s="49">
        <f t="shared" si="0"/>
        <v>24</v>
      </c>
      <c r="B14" s="61" t="s">
        <v>78</v>
      </c>
      <c r="C14" s="61">
        <v>901026123</v>
      </c>
      <c r="D14" s="73">
        <v>42909</v>
      </c>
      <c r="E14" s="61" t="s">
        <v>79</v>
      </c>
      <c r="F14" s="61">
        <v>4817</v>
      </c>
      <c r="G14" s="84">
        <v>195617</v>
      </c>
      <c r="H14" s="117">
        <v>0</v>
      </c>
      <c r="I14" s="54" t="s">
        <v>84</v>
      </c>
      <c r="J14" s="117">
        <v>36244032.590000004</v>
      </c>
      <c r="K14" s="94">
        <v>42943</v>
      </c>
      <c r="L14" s="94">
        <v>42943</v>
      </c>
    </row>
    <row r="15" spans="1:110" ht="23.25" customHeight="1" x14ac:dyDescent="0.25">
      <c r="A15" s="49">
        <f t="shared" si="0"/>
        <v>25</v>
      </c>
      <c r="B15" s="89" t="s">
        <v>221</v>
      </c>
      <c r="C15" s="89">
        <v>804002893</v>
      </c>
      <c r="D15" s="90">
        <v>42914</v>
      </c>
      <c r="E15" s="89" t="s">
        <v>222</v>
      </c>
      <c r="F15" s="89">
        <v>1417</v>
      </c>
      <c r="G15" s="91">
        <v>201617</v>
      </c>
      <c r="H15" s="174">
        <v>1781711</v>
      </c>
      <c r="I15" s="175" t="s">
        <v>223</v>
      </c>
      <c r="J15" s="174">
        <v>12917403</v>
      </c>
      <c r="K15" s="177">
        <v>42943</v>
      </c>
      <c r="L15" s="177">
        <v>42943</v>
      </c>
    </row>
    <row r="16" spans="1:110" ht="23.25" customHeight="1" x14ac:dyDescent="0.25">
      <c r="A16" s="49">
        <f t="shared" si="0"/>
        <v>26</v>
      </c>
      <c r="B16" s="176" t="s">
        <v>224</v>
      </c>
      <c r="C16" s="176">
        <v>830001113</v>
      </c>
      <c r="D16" s="90">
        <v>42914</v>
      </c>
      <c r="E16" s="176" t="s">
        <v>225</v>
      </c>
      <c r="F16" s="176">
        <v>69617</v>
      </c>
      <c r="G16" s="178">
        <v>201717</v>
      </c>
      <c r="H16" s="167">
        <v>0</v>
      </c>
      <c r="I16" s="179">
        <v>878713</v>
      </c>
      <c r="J16" s="167">
        <v>307230000</v>
      </c>
      <c r="K16" s="177">
        <v>42943</v>
      </c>
      <c r="L16" s="177">
        <v>42943</v>
      </c>
    </row>
    <row r="17" spans="1:12" ht="23.25" customHeight="1" x14ac:dyDescent="0.25">
      <c r="A17" s="49">
        <f t="shared" si="0"/>
        <v>27</v>
      </c>
      <c r="B17" s="53" t="s">
        <v>82</v>
      </c>
      <c r="C17" s="61">
        <v>891410137</v>
      </c>
      <c r="D17" s="73">
        <v>42915</v>
      </c>
      <c r="E17" s="120" t="s">
        <v>83</v>
      </c>
      <c r="F17" s="61">
        <v>4617</v>
      </c>
      <c r="G17" s="84">
        <v>203117</v>
      </c>
      <c r="H17" s="117"/>
      <c r="I17" s="52" t="s">
        <v>84</v>
      </c>
      <c r="J17" s="133">
        <v>21122723</v>
      </c>
      <c r="K17" s="94">
        <v>42943</v>
      </c>
      <c r="L17" s="94">
        <v>42943</v>
      </c>
    </row>
    <row r="18" spans="1:12" ht="23.25" customHeight="1" x14ac:dyDescent="0.25">
      <c r="A18" s="49">
        <f t="shared" si="0"/>
        <v>28</v>
      </c>
      <c r="B18" s="95" t="s">
        <v>41</v>
      </c>
      <c r="C18" s="96"/>
      <c r="D18" s="96"/>
      <c r="E18" s="96"/>
      <c r="F18" s="96"/>
      <c r="G18" s="96"/>
      <c r="H18" s="96"/>
      <c r="I18" s="96"/>
      <c r="J18" s="96"/>
      <c r="K18" s="97"/>
      <c r="L18" s="180"/>
    </row>
    <row r="19" spans="1:12" ht="23.25" customHeight="1" x14ac:dyDescent="0.25">
      <c r="A19" s="49">
        <f t="shared" si="0"/>
        <v>29</v>
      </c>
      <c r="B19" s="176" t="s">
        <v>226</v>
      </c>
      <c r="C19" s="176">
        <v>830119276</v>
      </c>
      <c r="D19" s="90">
        <v>42922</v>
      </c>
      <c r="E19" s="176" t="s">
        <v>122</v>
      </c>
      <c r="F19" s="181">
        <v>20617</v>
      </c>
      <c r="G19" s="89">
        <v>206017</v>
      </c>
      <c r="H19" s="167">
        <v>22430176.399999999</v>
      </c>
      <c r="I19" s="182">
        <v>1621</v>
      </c>
      <c r="J19" s="183">
        <v>140483736.40000001</v>
      </c>
      <c r="K19" s="177">
        <v>42944</v>
      </c>
      <c r="L19" s="177">
        <v>42944</v>
      </c>
    </row>
    <row r="20" spans="1:12" ht="23.25" customHeight="1" x14ac:dyDescent="0.25">
      <c r="A20" s="72">
        <f t="shared" si="0"/>
        <v>30</v>
      </c>
      <c r="B20" s="176" t="s">
        <v>193</v>
      </c>
      <c r="C20" s="93">
        <v>860077695</v>
      </c>
      <c r="D20" s="90">
        <v>42929</v>
      </c>
      <c r="E20" s="184" t="s">
        <v>194</v>
      </c>
      <c r="F20" s="89">
        <v>189217</v>
      </c>
      <c r="G20" s="91">
        <v>215417</v>
      </c>
      <c r="H20" s="183">
        <v>8774472</v>
      </c>
      <c r="I20" s="175">
        <v>70631</v>
      </c>
      <c r="J20" s="183">
        <v>47978963.789999999</v>
      </c>
      <c r="K20" s="177">
        <v>42944</v>
      </c>
      <c r="L20" s="177">
        <v>42944</v>
      </c>
    </row>
    <row r="21" spans="1:12" ht="23.25" customHeight="1" x14ac:dyDescent="0.25">
      <c r="A21" s="72">
        <f t="shared" si="0"/>
        <v>31</v>
      </c>
      <c r="B21" s="185" t="s">
        <v>205</v>
      </c>
      <c r="C21" s="89">
        <v>800148041</v>
      </c>
      <c r="D21" s="90">
        <v>42934</v>
      </c>
      <c r="E21" s="186" t="s">
        <v>206</v>
      </c>
      <c r="F21" s="89">
        <v>817</v>
      </c>
      <c r="G21" s="91">
        <v>220417</v>
      </c>
      <c r="H21" s="183"/>
      <c r="I21" s="182">
        <v>10022</v>
      </c>
      <c r="J21" s="187">
        <v>5136668.9400000004</v>
      </c>
      <c r="K21" s="177">
        <v>39294</v>
      </c>
      <c r="L21" s="177">
        <v>39294</v>
      </c>
    </row>
    <row r="22" spans="1:12" ht="23.25" customHeight="1" x14ac:dyDescent="0.25">
      <c r="A22" s="72">
        <f t="shared" si="0"/>
        <v>32</v>
      </c>
      <c r="B22" s="176" t="s">
        <v>33</v>
      </c>
      <c r="C22" s="176">
        <v>800212545</v>
      </c>
      <c r="D22" s="90">
        <v>42935</v>
      </c>
      <c r="E22" s="176" t="s">
        <v>211</v>
      </c>
      <c r="F22" s="176">
        <v>169517</v>
      </c>
      <c r="G22" s="188">
        <v>222817</v>
      </c>
      <c r="H22" s="189">
        <f>4049377+10826100</f>
        <v>14875477</v>
      </c>
      <c r="I22" s="190">
        <v>142561</v>
      </c>
      <c r="J22" s="167">
        <v>400000000</v>
      </c>
      <c r="K22" s="177">
        <v>42947</v>
      </c>
      <c r="L22" s="177">
        <v>42947</v>
      </c>
    </row>
  </sheetData>
  <mergeCells count="7">
    <mergeCell ref="B18:K18"/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1"/>
  <sheetViews>
    <sheetView zoomScale="60" zoomScaleNormal="60" workbookViewId="0">
      <pane ySplit="10" topLeftCell="A11" activePane="bottomLeft" state="frozen"/>
      <selection activeCell="A196" sqref="A196"/>
      <selection pane="bottomLeft" activeCell="O20" sqref="O20"/>
    </sheetView>
  </sheetViews>
  <sheetFormatPr baseColWidth="10" defaultRowHeight="23.25" customHeight="1" x14ac:dyDescent="0.25"/>
  <cols>
    <col min="1" max="1" width="9.5703125" style="29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32.140625" style="27" customWidth="1"/>
    <col min="10" max="10" width="27.140625" style="21" customWidth="1"/>
    <col min="11" max="11" width="28.7109375" customWidth="1"/>
    <col min="12" max="12" width="28.140625" hidden="1" customWidth="1"/>
    <col min="13" max="13" width="29.140625" style="14" hidden="1" customWidth="1"/>
    <col min="14" max="14" width="34.14062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109" t="s">
        <v>11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22" t="s">
        <v>14</v>
      </c>
    </row>
    <row r="2" spans="1:110" ht="23.25" customHeight="1" x14ac:dyDescent="0.25">
      <c r="A2" s="109" t="s">
        <v>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30"/>
    </row>
    <row r="3" spans="1:110" ht="23.25" customHeight="1" x14ac:dyDescent="0.25">
      <c r="A3" s="109" t="s">
        <v>13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109" t="s">
        <v>120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110" t="s">
        <v>47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t="s">
        <v>16</v>
      </c>
    </row>
    <row r="8" spans="1:110" ht="23.25" customHeight="1" x14ac:dyDescent="0.25">
      <c r="A8" s="109" t="s">
        <v>17</v>
      </c>
      <c r="B8" s="109"/>
      <c r="C8" s="109"/>
      <c r="D8" s="109"/>
      <c r="E8" s="109"/>
      <c r="F8" s="109"/>
      <c r="G8" s="109"/>
      <c r="H8" s="109"/>
      <c r="I8" s="31"/>
      <c r="J8" s="32"/>
      <c r="K8" s="14"/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7" t="s">
        <v>41</v>
      </c>
      <c r="K9" s="28"/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23.25" customHeight="1" x14ac:dyDescent="0.25">
      <c r="A11" s="11">
        <v>43</v>
      </c>
      <c r="B11" s="61" t="s">
        <v>59</v>
      </c>
      <c r="C11" s="61">
        <v>52097319</v>
      </c>
      <c r="D11" s="73">
        <v>42909</v>
      </c>
      <c r="E11" s="61" t="s">
        <v>60</v>
      </c>
      <c r="F11" s="61">
        <v>42217</v>
      </c>
      <c r="G11" s="84">
        <v>195717</v>
      </c>
      <c r="H11" s="161">
        <v>0</v>
      </c>
      <c r="I11" s="63" t="s">
        <v>227</v>
      </c>
      <c r="J11" s="117">
        <v>4644000</v>
      </c>
      <c r="K11" s="65">
        <v>42928</v>
      </c>
      <c r="L11" s="65">
        <v>42928</v>
      </c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11">
        <f>+A11+1</f>
        <v>44</v>
      </c>
      <c r="B12" s="61" t="s">
        <v>57</v>
      </c>
      <c r="C12" s="61">
        <v>80229957</v>
      </c>
      <c r="D12" s="73">
        <v>42913</v>
      </c>
      <c r="E12" s="61" t="s">
        <v>58</v>
      </c>
      <c r="F12" s="61">
        <v>63217</v>
      </c>
      <c r="G12" s="84">
        <v>199217</v>
      </c>
      <c r="H12" s="161">
        <v>0</v>
      </c>
      <c r="I12" s="63" t="s">
        <v>227</v>
      </c>
      <c r="J12" s="117">
        <v>4500000</v>
      </c>
      <c r="K12" s="65">
        <v>42928</v>
      </c>
      <c r="L12" s="65">
        <v>42928</v>
      </c>
      <c r="M12" s="12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1">
        <f t="shared" ref="A13:A31" si="0">+A12+1</f>
        <v>45</v>
      </c>
      <c r="B13" s="61" t="s">
        <v>228</v>
      </c>
      <c r="C13" s="61">
        <v>80011017</v>
      </c>
      <c r="D13" s="73">
        <v>42913</v>
      </c>
      <c r="E13" s="61" t="s">
        <v>229</v>
      </c>
      <c r="F13" s="61">
        <v>113117</v>
      </c>
      <c r="G13" s="84">
        <v>200317</v>
      </c>
      <c r="H13" s="161">
        <v>0</v>
      </c>
      <c r="I13" s="63" t="s">
        <v>230</v>
      </c>
      <c r="J13" s="117">
        <v>4800000</v>
      </c>
      <c r="K13" s="65">
        <v>42935</v>
      </c>
      <c r="L13" s="65">
        <v>42935</v>
      </c>
      <c r="M13" s="26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11">
        <f t="shared" si="0"/>
        <v>46</v>
      </c>
      <c r="B14" s="72" t="s">
        <v>98</v>
      </c>
      <c r="C14" s="72">
        <v>51804271</v>
      </c>
      <c r="D14" s="73">
        <v>42916</v>
      </c>
      <c r="E14" s="72" t="s">
        <v>63</v>
      </c>
      <c r="F14" s="72">
        <v>75217</v>
      </c>
      <c r="G14" s="74">
        <v>203417</v>
      </c>
      <c r="H14" s="191">
        <v>0</v>
      </c>
      <c r="I14" s="60" t="s">
        <v>227</v>
      </c>
      <c r="J14" s="121">
        <v>6666000</v>
      </c>
      <c r="K14" s="65">
        <v>42935</v>
      </c>
      <c r="L14" s="65">
        <v>42935</v>
      </c>
      <c r="M14" s="26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1">
        <f t="shared" si="0"/>
        <v>47</v>
      </c>
      <c r="B15" s="61" t="s">
        <v>231</v>
      </c>
      <c r="C15" s="61">
        <v>80901162</v>
      </c>
      <c r="D15" s="73">
        <v>42916</v>
      </c>
      <c r="E15" s="61" t="s">
        <v>232</v>
      </c>
      <c r="F15" s="61">
        <v>139617</v>
      </c>
      <c r="G15" s="74">
        <v>206117</v>
      </c>
      <c r="H15" s="161">
        <v>0</v>
      </c>
      <c r="I15" s="63" t="s">
        <v>230</v>
      </c>
      <c r="J15" s="117">
        <v>2283000</v>
      </c>
      <c r="K15" s="65">
        <v>42937</v>
      </c>
      <c r="L15" s="65">
        <v>42937</v>
      </c>
      <c r="M15" s="26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11">
        <f t="shared" si="0"/>
        <v>48</v>
      </c>
      <c r="B16" s="72" t="s">
        <v>101</v>
      </c>
      <c r="C16" s="72">
        <v>79925465</v>
      </c>
      <c r="D16" s="73">
        <v>42921</v>
      </c>
      <c r="E16" s="72" t="s">
        <v>102</v>
      </c>
      <c r="F16" s="72">
        <v>64917</v>
      </c>
      <c r="G16" s="74">
        <v>206517</v>
      </c>
      <c r="H16" s="121">
        <v>0</v>
      </c>
      <c r="I16" s="60" t="s">
        <v>51</v>
      </c>
      <c r="J16" s="121">
        <f>3172500</f>
        <v>3172500</v>
      </c>
      <c r="K16" s="65">
        <v>42937</v>
      </c>
      <c r="L16" s="65">
        <v>42937</v>
      </c>
    </row>
    <row r="17" spans="1:12" ht="23.25" customHeight="1" x14ac:dyDescent="0.25">
      <c r="A17" s="11">
        <f t="shared" si="0"/>
        <v>49</v>
      </c>
      <c r="B17" s="72" t="s">
        <v>99</v>
      </c>
      <c r="C17" s="72">
        <v>79790930</v>
      </c>
      <c r="D17" s="73">
        <v>42921</v>
      </c>
      <c r="E17" s="72" t="s">
        <v>100</v>
      </c>
      <c r="F17" s="72">
        <v>64117</v>
      </c>
      <c r="G17" s="74">
        <v>206617</v>
      </c>
      <c r="H17" s="191">
        <v>0</v>
      </c>
      <c r="I17" s="60" t="s">
        <v>51</v>
      </c>
      <c r="J17" s="121">
        <f>3172500</f>
        <v>3172500</v>
      </c>
      <c r="K17" s="150">
        <v>42937</v>
      </c>
      <c r="L17" s="150">
        <v>42937</v>
      </c>
    </row>
    <row r="18" spans="1:12" ht="23.25" customHeight="1" x14ac:dyDescent="0.25">
      <c r="A18" s="11">
        <f t="shared" si="0"/>
        <v>50</v>
      </c>
      <c r="B18" s="61" t="s">
        <v>61</v>
      </c>
      <c r="C18" s="61">
        <v>46677684</v>
      </c>
      <c r="D18" s="73">
        <v>42923</v>
      </c>
      <c r="E18" s="61" t="s">
        <v>62</v>
      </c>
      <c r="F18" s="61">
        <v>63317</v>
      </c>
      <c r="G18" s="84">
        <v>208317</v>
      </c>
      <c r="H18" s="161">
        <v>0</v>
      </c>
      <c r="I18" s="63" t="s">
        <v>227</v>
      </c>
      <c r="J18" s="117">
        <v>6700000</v>
      </c>
      <c r="K18" s="65">
        <v>42937</v>
      </c>
      <c r="L18" s="65">
        <v>42937</v>
      </c>
    </row>
    <row r="19" spans="1:12" ht="23.25" customHeight="1" x14ac:dyDescent="0.25">
      <c r="A19" s="11">
        <f t="shared" si="0"/>
        <v>51</v>
      </c>
      <c r="B19" s="72" t="s">
        <v>103</v>
      </c>
      <c r="C19" s="72">
        <v>28814974</v>
      </c>
      <c r="D19" s="73">
        <v>42898</v>
      </c>
      <c r="E19" s="72" t="s">
        <v>104</v>
      </c>
      <c r="F19" s="72">
        <v>68917</v>
      </c>
      <c r="G19" s="74">
        <v>208417</v>
      </c>
      <c r="H19" s="121">
        <v>0</v>
      </c>
      <c r="I19" s="60" t="s">
        <v>227</v>
      </c>
      <c r="J19" s="121">
        <f>3172500</f>
        <v>3172500</v>
      </c>
      <c r="K19" s="65">
        <v>42937</v>
      </c>
      <c r="L19" s="65">
        <v>42937</v>
      </c>
    </row>
    <row r="20" spans="1:12" ht="23.25" customHeight="1" x14ac:dyDescent="0.25">
      <c r="A20" s="11">
        <f t="shared" si="0"/>
        <v>52</v>
      </c>
      <c r="B20" s="61" t="s">
        <v>105</v>
      </c>
      <c r="C20" s="61">
        <v>3229110</v>
      </c>
      <c r="D20" s="73">
        <v>42926</v>
      </c>
      <c r="E20" s="61" t="s">
        <v>106</v>
      </c>
      <c r="F20" s="61">
        <v>72217</v>
      </c>
      <c r="G20" s="84">
        <v>209817</v>
      </c>
      <c r="H20" s="117">
        <v>638655.46</v>
      </c>
      <c r="I20" s="63">
        <v>248</v>
      </c>
      <c r="J20" s="117">
        <v>4000000</v>
      </c>
      <c r="K20" s="65">
        <v>42937</v>
      </c>
      <c r="L20" s="65">
        <v>42937</v>
      </c>
    </row>
    <row r="21" spans="1:12" ht="23.25" customHeight="1" x14ac:dyDescent="0.25">
      <c r="A21" s="56">
        <f t="shared" si="0"/>
        <v>53</v>
      </c>
      <c r="B21" s="61" t="s">
        <v>59</v>
      </c>
      <c r="C21" s="61">
        <v>52097319</v>
      </c>
      <c r="D21" s="73">
        <v>42933</v>
      </c>
      <c r="E21" s="61" t="s">
        <v>60</v>
      </c>
      <c r="F21" s="61">
        <v>42217</v>
      </c>
      <c r="G21" s="84">
        <v>218017</v>
      </c>
      <c r="H21" s="161">
        <v>0</v>
      </c>
      <c r="I21" s="63" t="s">
        <v>233</v>
      </c>
      <c r="J21" s="117">
        <v>4644000</v>
      </c>
      <c r="K21" s="65">
        <v>42947</v>
      </c>
      <c r="L21" s="65">
        <v>42947</v>
      </c>
    </row>
    <row r="22" spans="1:12" ht="23.25" customHeight="1" x14ac:dyDescent="0.25">
      <c r="A22" s="56">
        <f t="shared" si="0"/>
        <v>54</v>
      </c>
      <c r="B22" s="61" t="s">
        <v>234</v>
      </c>
      <c r="C22" s="61">
        <v>830084433</v>
      </c>
      <c r="D22" s="73">
        <v>42934</v>
      </c>
      <c r="E22" s="61" t="s">
        <v>235</v>
      </c>
      <c r="F22" s="61">
        <v>33617</v>
      </c>
      <c r="G22" s="70">
        <v>220617</v>
      </c>
      <c r="H22" s="161">
        <v>883500</v>
      </c>
      <c r="I22" s="41">
        <v>169724</v>
      </c>
      <c r="J22" s="117">
        <v>5533500</v>
      </c>
      <c r="K22" s="65">
        <v>42947</v>
      </c>
      <c r="L22" s="65">
        <v>42947</v>
      </c>
    </row>
    <row r="23" spans="1:12" ht="23.25" customHeight="1" x14ac:dyDescent="0.25">
      <c r="A23" s="56">
        <f t="shared" si="0"/>
        <v>55</v>
      </c>
      <c r="B23" s="71" t="s">
        <v>107</v>
      </c>
      <c r="C23" s="71">
        <v>79407041</v>
      </c>
      <c r="D23" s="58">
        <v>42935</v>
      </c>
      <c r="E23" s="120" t="s">
        <v>43</v>
      </c>
      <c r="F23" s="71">
        <v>23217</v>
      </c>
      <c r="G23" s="70">
        <v>222117</v>
      </c>
      <c r="H23" s="161"/>
      <c r="I23" s="57" t="s">
        <v>236</v>
      </c>
      <c r="J23" s="117">
        <v>8250000</v>
      </c>
      <c r="K23" s="65">
        <v>42947</v>
      </c>
      <c r="L23" s="65">
        <v>42947</v>
      </c>
    </row>
    <row r="24" spans="1:12" ht="23.25" customHeight="1" x14ac:dyDescent="0.25">
      <c r="A24" s="56">
        <f t="shared" si="0"/>
        <v>56</v>
      </c>
      <c r="B24" s="71" t="s">
        <v>109</v>
      </c>
      <c r="C24" s="71">
        <v>80437758</v>
      </c>
      <c r="D24" s="58">
        <v>42935</v>
      </c>
      <c r="E24" s="71" t="s">
        <v>44</v>
      </c>
      <c r="F24" s="71">
        <v>24517</v>
      </c>
      <c r="G24" s="70">
        <v>222217</v>
      </c>
      <c r="H24" s="161"/>
      <c r="I24" s="57" t="s">
        <v>236</v>
      </c>
      <c r="J24" s="117">
        <v>2400000</v>
      </c>
      <c r="K24" s="65">
        <v>42947</v>
      </c>
      <c r="L24" s="65">
        <v>42947</v>
      </c>
    </row>
    <row r="25" spans="1:12" ht="23.25" customHeight="1" x14ac:dyDescent="0.25">
      <c r="A25" s="56">
        <f t="shared" si="0"/>
        <v>57</v>
      </c>
      <c r="B25" s="71" t="s">
        <v>110</v>
      </c>
      <c r="C25" s="71">
        <v>52409970</v>
      </c>
      <c r="D25" s="58">
        <v>42935</v>
      </c>
      <c r="E25" s="72" t="s">
        <v>45</v>
      </c>
      <c r="F25" s="71">
        <v>40617</v>
      </c>
      <c r="G25" s="70">
        <v>222317</v>
      </c>
      <c r="H25" s="161"/>
      <c r="I25" s="57" t="s">
        <v>108</v>
      </c>
      <c r="J25" s="12">
        <v>3300000</v>
      </c>
      <c r="K25" s="192">
        <v>42947</v>
      </c>
      <c r="L25" s="192">
        <v>42947</v>
      </c>
    </row>
    <row r="26" spans="1:12" ht="23.25" customHeight="1" x14ac:dyDescent="0.25">
      <c r="A26" s="56">
        <f t="shared" si="0"/>
        <v>58</v>
      </c>
      <c r="B26" s="72" t="s">
        <v>111</v>
      </c>
      <c r="C26" s="72">
        <v>65756444</v>
      </c>
      <c r="D26" s="58">
        <v>42935</v>
      </c>
      <c r="E26" s="72" t="s">
        <v>50</v>
      </c>
      <c r="F26" s="72">
        <v>40917</v>
      </c>
      <c r="G26" s="74">
        <v>222417</v>
      </c>
      <c r="H26" s="191"/>
      <c r="I26" s="57" t="s">
        <v>108</v>
      </c>
      <c r="J26" s="121">
        <v>2530000</v>
      </c>
      <c r="K26" s="65">
        <v>42947</v>
      </c>
      <c r="L26" s="65">
        <v>42947</v>
      </c>
    </row>
    <row r="27" spans="1:12" ht="23.25" customHeight="1" x14ac:dyDescent="0.25">
      <c r="A27" s="56">
        <f t="shared" si="0"/>
        <v>59</v>
      </c>
      <c r="B27" s="71" t="s">
        <v>112</v>
      </c>
      <c r="C27" s="193">
        <v>1065658348</v>
      </c>
      <c r="D27" s="58">
        <v>42935</v>
      </c>
      <c r="E27" s="193" t="s">
        <v>97</v>
      </c>
      <c r="F27" s="71">
        <v>41217</v>
      </c>
      <c r="G27" s="70">
        <v>222517</v>
      </c>
      <c r="H27" s="161"/>
      <c r="I27" s="57" t="s">
        <v>108</v>
      </c>
      <c r="J27" s="12">
        <v>2200000</v>
      </c>
      <c r="K27" s="65">
        <v>42947</v>
      </c>
      <c r="L27" s="65">
        <v>42947</v>
      </c>
    </row>
    <row r="28" spans="1:12" ht="23.25" customHeight="1" x14ac:dyDescent="0.25">
      <c r="A28" s="72">
        <f t="shared" si="0"/>
        <v>60</v>
      </c>
      <c r="B28" s="61" t="s">
        <v>228</v>
      </c>
      <c r="C28" s="61">
        <v>80011017</v>
      </c>
      <c r="D28" s="73">
        <v>42936</v>
      </c>
      <c r="E28" s="61" t="s">
        <v>229</v>
      </c>
      <c r="F28" s="61">
        <v>113117</v>
      </c>
      <c r="G28" s="84">
        <v>225517</v>
      </c>
      <c r="H28" s="161">
        <v>0</v>
      </c>
      <c r="I28" s="63" t="s">
        <v>96</v>
      </c>
      <c r="J28" s="117">
        <v>4800000</v>
      </c>
      <c r="K28" s="65">
        <v>42947</v>
      </c>
      <c r="L28" s="65">
        <v>42947</v>
      </c>
    </row>
    <row r="29" spans="1:12" ht="23.25" customHeight="1" x14ac:dyDescent="0.25">
      <c r="A29" s="72">
        <f t="shared" si="0"/>
        <v>61</v>
      </c>
      <c r="B29" s="61" t="s">
        <v>237</v>
      </c>
      <c r="C29" s="61">
        <v>79137482</v>
      </c>
      <c r="D29" s="73">
        <v>42941</v>
      </c>
      <c r="E29" s="61" t="s">
        <v>238</v>
      </c>
      <c r="F29" s="61">
        <v>203917</v>
      </c>
      <c r="G29" s="84">
        <v>232717</v>
      </c>
      <c r="H29" s="161"/>
      <c r="I29" s="63" t="s">
        <v>239</v>
      </c>
      <c r="J29" s="117">
        <v>3600000</v>
      </c>
      <c r="K29" s="192">
        <v>42947</v>
      </c>
      <c r="L29" s="192">
        <v>42947</v>
      </c>
    </row>
    <row r="30" spans="1:12" ht="23.25" customHeight="1" x14ac:dyDescent="0.25">
      <c r="A30" s="72">
        <f t="shared" si="0"/>
        <v>62</v>
      </c>
      <c r="B30" s="61" t="s">
        <v>240</v>
      </c>
      <c r="C30" s="61">
        <v>79428337</v>
      </c>
      <c r="D30" s="73">
        <v>42941</v>
      </c>
      <c r="E30" s="61" t="s">
        <v>241</v>
      </c>
      <c r="F30" s="61">
        <v>204017</v>
      </c>
      <c r="G30" s="84">
        <v>232617</v>
      </c>
      <c r="H30" s="161"/>
      <c r="I30" s="63" t="s">
        <v>239</v>
      </c>
      <c r="J30" s="117">
        <v>3250000</v>
      </c>
      <c r="K30" s="94">
        <v>42947</v>
      </c>
      <c r="L30" s="94">
        <v>42947</v>
      </c>
    </row>
    <row r="31" spans="1:12" ht="23.25" customHeight="1" x14ac:dyDescent="0.25">
      <c r="A31" s="72">
        <f t="shared" si="0"/>
        <v>63</v>
      </c>
      <c r="B31" s="61" t="s">
        <v>57</v>
      </c>
      <c r="C31" s="61">
        <v>80229957</v>
      </c>
      <c r="D31" s="73">
        <v>42941</v>
      </c>
      <c r="E31" s="61" t="s">
        <v>58</v>
      </c>
      <c r="F31" s="61">
        <v>63217</v>
      </c>
      <c r="G31" s="84">
        <v>232517</v>
      </c>
      <c r="H31" s="161">
        <v>0</v>
      </c>
      <c r="I31" s="63" t="s">
        <v>233</v>
      </c>
      <c r="J31" s="117">
        <v>4500000</v>
      </c>
      <c r="K31" s="65">
        <v>42947</v>
      </c>
      <c r="L31" s="65">
        <v>42947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8"/>
  <sheetViews>
    <sheetView zoomScale="60" zoomScaleNormal="60" workbookViewId="0">
      <pane ySplit="10" topLeftCell="A11" activePane="bottomLeft" state="frozen"/>
      <selection activeCell="A196" sqref="A196"/>
      <selection pane="bottomLeft" activeCell="D25" sqref="D25"/>
    </sheetView>
  </sheetViews>
  <sheetFormatPr baseColWidth="10" defaultRowHeight="23.25" customHeight="1" x14ac:dyDescent="0.25"/>
  <cols>
    <col min="1" max="1" width="9.5703125" style="29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32.140625" style="27" customWidth="1"/>
    <col min="10" max="10" width="27.140625" style="21" customWidth="1"/>
    <col min="11" max="11" width="23.28515625" customWidth="1"/>
    <col min="12" max="12" width="28.140625" hidden="1" customWidth="1"/>
    <col min="13" max="13" width="29.140625" style="14" hidden="1" customWidth="1"/>
    <col min="14" max="14" width="34.14062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109" t="s">
        <v>11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22" t="s">
        <v>14</v>
      </c>
    </row>
    <row r="2" spans="1:110" ht="23.25" customHeight="1" x14ac:dyDescent="0.25">
      <c r="A2" s="109" t="s">
        <v>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30"/>
    </row>
    <row r="3" spans="1:110" ht="23.25" customHeight="1" x14ac:dyDescent="0.25">
      <c r="A3" s="109" t="s">
        <v>13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109" t="s">
        <v>120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110" t="s">
        <v>48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t="s">
        <v>16</v>
      </c>
    </row>
    <row r="8" spans="1:110" ht="23.25" customHeight="1" x14ac:dyDescent="0.25">
      <c r="A8" s="109" t="s">
        <v>17</v>
      </c>
      <c r="B8" s="109"/>
      <c r="C8" s="109"/>
      <c r="D8" s="109"/>
      <c r="E8" s="109"/>
      <c r="F8" s="109"/>
      <c r="G8" s="109"/>
      <c r="H8" s="109"/>
      <c r="I8" s="31"/>
      <c r="J8" s="32"/>
      <c r="K8" s="14"/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7" t="s">
        <v>41</v>
      </c>
      <c r="K9" s="28"/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23.25" customHeight="1" x14ac:dyDescent="0.25">
      <c r="A11" s="38">
        <v>19</v>
      </c>
      <c r="B11" s="194" t="s">
        <v>242</v>
      </c>
      <c r="C11" s="80">
        <v>901016729</v>
      </c>
      <c r="D11" s="78">
        <v>42898</v>
      </c>
      <c r="E11" s="80" t="s">
        <v>243</v>
      </c>
      <c r="F11" s="80">
        <v>3317</v>
      </c>
      <c r="G11" s="80">
        <v>172117</v>
      </c>
      <c r="H11" s="195">
        <f>4564150.74+6027253.44</f>
        <v>10591404.18</v>
      </c>
      <c r="I11" s="87" t="s">
        <v>244</v>
      </c>
      <c r="J11" s="196">
        <f>(726270487.09+959086703.28)-(1685357190.37*0.5)</f>
        <v>842678595.18499994</v>
      </c>
      <c r="K11" s="69">
        <v>42944</v>
      </c>
      <c r="L11" s="69">
        <v>42944</v>
      </c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38">
        <f>A11+1</f>
        <v>20</v>
      </c>
      <c r="B12" s="80" t="s">
        <v>245</v>
      </c>
      <c r="C12" s="77">
        <v>901024856</v>
      </c>
      <c r="D12" s="78">
        <v>42849</v>
      </c>
      <c r="E12" s="80" t="s">
        <v>246</v>
      </c>
      <c r="F12" s="77">
        <v>3717</v>
      </c>
      <c r="G12" s="197" t="s">
        <v>247</v>
      </c>
      <c r="H12" s="198">
        <v>3402128.61</v>
      </c>
      <c r="I12" s="81">
        <v>7</v>
      </c>
      <c r="J12" s="195">
        <f>534984724.44-(534984724.44*0.5)</f>
        <v>267492362.22</v>
      </c>
      <c r="K12" s="69">
        <v>42944</v>
      </c>
      <c r="L12" s="69">
        <v>42944</v>
      </c>
      <c r="M12" s="12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38">
        <f t="shared" ref="A13:A18" si="0">A12+1</f>
        <v>21</v>
      </c>
      <c r="B13" s="194" t="s">
        <v>248</v>
      </c>
      <c r="C13" s="80">
        <v>800242107</v>
      </c>
      <c r="D13" s="78">
        <v>42906</v>
      </c>
      <c r="E13" s="80" t="s">
        <v>117</v>
      </c>
      <c r="F13" s="80">
        <v>2517</v>
      </c>
      <c r="G13" s="80">
        <v>188217</v>
      </c>
      <c r="H13" s="195">
        <v>5225799.5</v>
      </c>
      <c r="I13" s="87">
        <v>684</v>
      </c>
      <c r="J13" s="196">
        <f>1308627291.67-(3822824594.62*14.3%)</f>
        <v>761963374.63934004</v>
      </c>
      <c r="K13" s="69">
        <v>42944</v>
      </c>
      <c r="L13" s="69">
        <v>42944</v>
      </c>
    </row>
    <row r="14" spans="1:110" ht="23.25" customHeight="1" x14ac:dyDescent="0.25">
      <c r="A14" s="38">
        <f t="shared" si="0"/>
        <v>22</v>
      </c>
      <c r="B14" s="85" t="s">
        <v>114</v>
      </c>
      <c r="C14" s="80">
        <v>901024990</v>
      </c>
      <c r="D14" s="67">
        <v>42907</v>
      </c>
      <c r="E14" s="80" t="s">
        <v>115</v>
      </c>
      <c r="F14" s="80">
        <v>4017</v>
      </c>
      <c r="G14" s="80">
        <v>190117</v>
      </c>
      <c r="H14" s="195">
        <v>3620069.3</v>
      </c>
      <c r="I14" s="87" t="s">
        <v>249</v>
      </c>
      <c r="J14" s="195">
        <f>569255896.97-(934500000*0.1)</f>
        <v>475805896.97000003</v>
      </c>
      <c r="K14" s="69">
        <v>42944</v>
      </c>
      <c r="L14" s="69">
        <v>42944</v>
      </c>
    </row>
    <row r="15" spans="1:110" ht="23.25" customHeight="1" x14ac:dyDescent="0.25">
      <c r="A15" s="38">
        <f t="shared" si="0"/>
        <v>23</v>
      </c>
      <c r="B15" s="86" t="s">
        <v>53</v>
      </c>
      <c r="C15" s="77">
        <v>901017447</v>
      </c>
      <c r="D15" s="78">
        <v>42907</v>
      </c>
      <c r="E15" s="77" t="s">
        <v>54</v>
      </c>
      <c r="F15" s="77">
        <v>3917</v>
      </c>
      <c r="G15" s="77">
        <v>190217</v>
      </c>
      <c r="H15" s="168">
        <v>4513408</v>
      </c>
      <c r="I15" s="81">
        <v>3</v>
      </c>
      <c r="J15" s="168">
        <v>32722208</v>
      </c>
      <c r="K15" s="69">
        <v>42944</v>
      </c>
      <c r="L15" s="69">
        <v>42944</v>
      </c>
    </row>
    <row r="16" spans="1:110" ht="23.25" customHeight="1" x14ac:dyDescent="0.25">
      <c r="A16" s="38">
        <f t="shared" si="0"/>
        <v>24</v>
      </c>
      <c r="B16" s="194" t="s">
        <v>242</v>
      </c>
      <c r="C16" s="80">
        <v>901016729</v>
      </c>
      <c r="D16" s="78">
        <v>42907</v>
      </c>
      <c r="E16" s="80" t="s">
        <v>243</v>
      </c>
      <c r="F16" s="80">
        <v>3317</v>
      </c>
      <c r="G16" s="80">
        <v>190317</v>
      </c>
      <c r="H16" s="195">
        <v>4112217.06</v>
      </c>
      <c r="I16" s="87">
        <v>4</v>
      </c>
      <c r="J16" s="196">
        <f>654356539.98-(654356539.98*0.5)</f>
        <v>327178269.99000001</v>
      </c>
      <c r="K16" s="69">
        <v>42944</v>
      </c>
      <c r="L16" s="69">
        <v>42944</v>
      </c>
    </row>
    <row r="17" spans="1:12" ht="23.25" customHeight="1" x14ac:dyDescent="0.25">
      <c r="A17" s="38">
        <f t="shared" si="0"/>
        <v>25</v>
      </c>
      <c r="B17" s="194" t="s">
        <v>250</v>
      </c>
      <c r="C17" s="80">
        <v>900381188</v>
      </c>
      <c r="D17" s="78">
        <v>42912</v>
      </c>
      <c r="E17" s="199" t="s">
        <v>251</v>
      </c>
      <c r="F17" s="200">
        <v>80717</v>
      </c>
      <c r="G17" s="80">
        <v>199317</v>
      </c>
      <c r="H17" s="195">
        <v>0</v>
      </c>
      <c r="I17" s="87">
        <v>1971</v>
      </c>
      <c r="J17" s="201">
        <v>199218824</v>
      </c>
      <c r="K17" s="69">
        <v>42944</v>
      </c>
      <c r="L17" s="69">
        <v>42944</v>
      </c>
    </row>
    <row r="18" spans="1:12" ht="23.25" customHeight="1" x14ac:dyDescent="0.25">
      <c r="A18" s="80">
        <f t="shared" si="0"/>
        <v>26</v>
      </c>
      <c r="B18" s="194" t="s">
        <v>252</v>
      </c>
      <c r="C18" s="80" t="s">
        <v>253</v>
      </c>
      <c r="D18" s="78">
        <v>42912</v>
      </c>
      <c r="E18" s="199" t="s">
        <v>254</v>
      </c>
      <c r="F18" s="200">
        <v>148317</v>
      </c>
      <c r="G18" s="80">
        <v>199917</v>
      </c>
      <c r="H18" s="195">
        <v>0</v>
      </c>
      <c r="I18" s="202" t="s">
        <v>113</v>
      </c>
      <c r="J18" s="201">
        <f>8910145117.3*0.2</f>
        <v>1782029023.46</v>
      </c>
      <c r="K18" s="69">
        <v>42944</v>
      </c>
      <c r="L18" s="69">
        <v>42944</v>
      </c>
    </row>
  </sheetData>
  <mergeCells count="6">
    <mergeCell ref="A8:H8"/>
    <mergeCell ref="A1:K1"/>
    <mergeCell ref="A2:K2"/>
    <mergeCell ref="A3:K3"/>
    <mergeCell ref="A5:K5"/>
    <mergeCell ref="A7:K7"/>
  </mergeCells>
  <conditionalFormatting sqref="J12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14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7"/>
  <sheetViews>
    <sheetView zoomScale="60" zoomScaleNormal="60" workbookViewId="0">
      <pane ySplit="10" topLeftCell="A11" activePane="bottomLeft" state="frozen"/>
      <selection activeCell="A196" sqref="A196"/>
      <selection pane="bottomLeft" activeCell="N40" sqref="N40"/>
    </sheetView>
  </sheetViews>
  <sheetFormatPr baseColWidth="10" defaultRowHeight="23.25" customHeight="1" x14ac:dyDescent="0.25"/>
  <cols>
    <col min="1" max="1" width="9.5703125" style="29" customWidth="1"/>
    <col min="2" max="2" width="35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39.7109375" style="27" customWidth="1"/>
    <col min="10" max="10" width="27.140625" style="21" customWidth="1"/>
    <col min="11" max="11" width="28.7109375" customWidth="1"/>
    <col min="12" max="12" width="28.140625" hidden="1" customWidth="1"/>
    <col min="13" max="13" width="29.140625" style="14" hidden="1" customWidth="1"/>
    <col min="14" max="14" width="34.14062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109" t="s">
        <v>11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22" t="s">
        <v>14</v>
      </c>
    </row>
    <row r="2" spans="1:110" ht="23.25" customHeight="1" x14ac:dyDescent="0.25">
      <c r="A2" s="109" t="s">
        <v>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30"/>
    </row>
    <row r="3" spans="1:110" ht="23.25" customHeight="1" x14ac:dyDescent="0.25">
      <c r="A3" s="109" t="s">
        <v>13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109" t="s">
        <v>120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110" t="s">
        <v>27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t="s">
        <v>16</v>
      </c>
    </row>
    <row r="8" spans="1:110" ht="23.25" customHeight="1" x14ac:dyDescent="0.25">
      <c r="A8" s="109" t="s">
        <v>17</v>
      </c>
      <c r="B8" s="109"/>
      <c r="C8" s="109"/>
      <c r="D8" s="109"/>
      <c r="E8" s="109"/>
      <c r="F8" s="109"/>
      <c r="G8" s="109"/>
      <c r="H8" s="109"/>
      <c r="I8" s="31"/>
      <c r="J8" s="32"/>
      <c r="K8" s="39" t="s">
        <v>42</v>
      </c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4" t="s">
        <v>22</v>
      </c>
      <c r="K9" s="37" t="s">
        <v>41</v>
      </c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23.25" customHeight="1" x14ac:dyDescent="0.25">
      <c r="A11" s="105">
        <v>104</v>
      </c>
      <c r="B11" s="68" t="s">
        <v>255</v>
      </c>
      <c r="C11" s="203">
        <v>901032178</v>
      </c>
      <c r="D11" s="204">
        <v>42886</v>
      </c>
      <c r="E11" s="205" t="s">
        <v>256</v>
      </c>
      <c r="F11" s="79">
        <v>402516</v>
      </c>
      <c r="G11" s="80">
        <v>159017</v>
      </c>
      <c r="H11" s="206">
        <v>1676627.16</v>
      </c>
      <c r="I11" s="207">
        <v>9</v>
      </c>
      <c r="J11" s="206">
        <f>165979099.64-(1188037756.44*6.98543033422023%)</f>
        <v>82989549.819650769</v>
      </c>
      <c r="K11" s="208">
        <v>42944</v>
      </c>
      <c r="L11" s="208">
        <v>42944</v>
      </c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7" customHeight="1" x14ac:dyDescent="0.25">
      <c r="A12" s="106"/>
      <c r="B12" s="68" t="s">
        <v>257</v>
      </c>
      <c r="C12" s="209"/>
      <c r="D12" s="210"/>
      <c r="E12" s="211"/>
      <c r="F12" s="79">
        <v>422216</v>
      </c>
      <c r="G12" s="80">
        <v>159117</v>
      </c>
      <c r="H12" s="206">
        <v>0</v>
      </c>
      <c r="I12" s="212"/>
      <c r="J12" s="206">
        <f>105571626.46-(245025312.06*21.5430041848702%)</f>
        <v>52785813.228922926</v>
      </c>
      <c r="K12" s="208">
        <v>42944</v>
      </c>
      <c r="L12" s="208">
        <v>42944</v>
      </c>
      <c r="M12" s="12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05">
        <f>A11+1</f>
        <v>105</v>
      </c>
      <c r="B13" s="77" t="s">
        <v>258</v>
      </c>
      <c r="C13" s="213">
        <v>901031820</v>
      </c>
      <c r="D13" s="204">
        <v>42886</v>
      </c>
      <c r="E13" s="77" t="s">
        <v>259</v>
      </c>
      <c r="F13" s="77">
        <v>402816</v>
      </c>
      <c r="G13" s="79">
        <v>159217</v>
      </c>
      <c r="H13" s="168">
        <v>2100079.96</v>
      </c>
      <c r="I13" s="214">
        <v>12</v>
      </c>
      <c r="J13" s="168">
        <v>9081199.3499999996</v>
      </c>
      <c r="K13" s="208">
        <v>42944</v>
      </c>
      <c r="L13" s="208">
        <v>42944</v>
      </c>
      <c r="M13" s="26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30.75" customHeight="1" x14ac:dyDescent="0.25">
      <c r="A14" s="106"/>
      <c r="B14" s="77" t="s">
        <v>260</v>
      </c>
      <c r="C14" s="215"/>
      <c r="D14" s="210"/>
      <c r="E14" s="77" t="s">
        <v>259</v>
      </c>
      <c r="F14" s="77">
        <v>422116</v>
      </c>
      <c r="G14" s="77">
        <v>159317</v>
      </c>
      <c r="H14" s="168"/>
      <c r="I14" s="216"/>
      <c r="J14" s="168">
        <v>6144380.3799999999</v>
      </c>
      <c r="K14" s="208">
        <v>42944</v>
      </c>
      <c r="L14" s="208">
        <v>42944</v>
      </c>
      <c r="M14" s="26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05">
        <v>106</v>
      </c>
      <c r="B15" s="77" t="s">
        <v>261</v>
      </c>
      <c r="C15" s="218">
        <v>900204854</v>
      </c>
      <c r="D15" s="204">
        <v>42886</v>
      </c>
      <c r="E15" s="217" t="s">
        <v>262</v>
      </c>
      <c r="F15" s="77">
        <v>93816</v>
      </c>
      <c r="G15" s="88">
        <v>159417</v>
      </c>
      <c r="H15" s="168">
        <v>1731898.05</v>
      </c>
      <c r="I15" s="219">
        <v>163</v>
      </c>
      <c r="J15" s="168">
        <v>115925920.86</v>
      </c>
      <c r="K15" s="208">
        <v>42944</v>
      </c>
      <c r="L15" s="208">
        <v>42944</v>
      </c>
      <c r="M15" s="26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106"/>
      <c r="B16" s="77" t="s">
        <v>263</v>
      </c>
      <c r="C16" s="220"/>
      <c r="D16" s="210"/>
      <c r="E16" s="217" t="s">
        <v>262</v>
      </c>
      <c r="F16" s="77">
        <v>321416</v>
      </c>
      <c r="G16" s="88">
        <v>160517</v>
      </c>
      <c r="H16" s="168"/>
      <c r="I16" s="221"/>
      <c r="J16" s="168">
        <v>156415044.77000001</v>
      </c>
      <c r="K16" s="208">
        <v>42944</v>
      </c>
      <c r="L16" s="208">
        <v>42944</v>
      </c>
      <c r="M16" s="26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2" ht="42" customHeight="1" x14ac:dyDescent="0.25">
      <c r="A17" s="40">
        <f>A15+1</f>
        <v>107</v>
      </c>
      <c r="B17" s="80" t="s">
        <v>264</v>
      </c>
      <c r="C17" s="80">
        <v>901031483</v>
      </c>
      <c r="D17" s="78">
        <v>42887</v>
      </c>
      <c r="E17" s="80" t="s">
        <v>265</v>
      </c>
      <c r="F17" s="80">
        <v>402716</v>
      </c>
      <c r="G17" s="79">
        <v>160617</v>
      </c>
      <c r="H17" s="195">
        <v>4532173.8</v>
      </c>
      <c r="I17" s="87" t="s">
        <v>128</v>
      </c>
      <c r="J17" s="195">
        <f>735345199-(1470690398*0.25)</f>
        <v>367672599.5</v>
      </c>
      <c r="K17" s="208">
        <v>42944</v>
      </c>
      <c r="L17" s="208">
        <v>42944</v>
      </c>
    </row>
    <row r="18" spans="1:12" ht="40.5" customHeight="1" x14ac:dyDescent="0.25">
      <c r="A18" s="33">
        <f t="shared" ref="A14:A37" si="0">A17+1</f>
        <v>108</v>
      </c>
      <c r="B18" s="222" t="s">
        <v>266</v>
      </c>
      <c r="C18" s="222">
        <v>79110089</v>
      </c>
      <c r="D18" s="223">
        <v>42888</v>
      </c>
      <c r="E18" s="222" t="s">
        <v>267</v>
      </c>
      <c r="F18" s="222">
        <v>88016</v>
      </c>
      <c r="G18" s="224" t="s">
        <v>268</v>
      </c>
      <c r="H18" s="225">
        <v>0</v>
      </c>
      <c r="I18" s="226" t="s">
        <v>269</v>
      </c>
      <c r="J18" s="225">
        <f>8000000</f>
        <v>8000000</v>
      </c>
      <c r="K18" s="227">
        <v>42944</v>
      </c>
      <c r="L18" s="227">
        <v>42944</v>
      </c>
    </row>
    <row r="19" spans="1:12" ht="48" customHeight="1" x14ac:dyDescent="0.25">
      <c r="A19" s="33">
        <f t="shared" si="0"/>
        <v>109</v>
      </c>
      <c r="B19" s="80" t="s">
        <v>270</v>
      </c>
      <c r="C19" s="80">
        <v>800061409</v>
      </c>
      <c r="D19" s="78">
        <v>42895</v>
      </c>
      <c r="E19" s="80" t="s">
        <v>271</v>
      </c>
      <c r="F19" s="80">
        <v>94416</v>
      </c>
      <c r="G19" s="88">
        <v>172217</v>
      </c>
      <c r="H19" s="168">
        <v>1414311.08</v>
      </c>
      <c r="I19" s="228">
        <v>505</v>
      </c>
      <c r="J19" s="168">
        <v>10253755.300000001</v>
      </c>
      <c r="K19" s="208">
        <v>42944</v>
      </c>
      <c r="L19" s="208">
        <v>42944</v>
      </c>
    </row>
    <row r="20" spans="1:12" ht="53.25" customHeight="1" x14ac:dyDescent="0.25">
      <c r="A20" s="33">
        <f t="shared" si="0"/>
        <v>110</v>
      </c>
      <c r="B20" s="72" t="s">
        <v>126</v>
      </c>
      <c r="C20" s="72">
        <v>901026812</v>
      </c>
      <c r="D20" s="73">
        <v>42895</v>
      </c>
      <c r="E20" s="72" t="s">
        <v>127</v>
      </c>
      <c r="F20" s="72">
        <v>386116</v>
      </c>
      <c r="G20" s="84">
        <v>171117</v>
      </c>
      <c r="H20" s="117">
        <v>95640304.829999998</v>
      </c>
      <c r="I20" s="63" t="s">
        <v>128</v>
      </c>
      <c r="J20" s="117">
        <v>131182310</v>
      </c>
      <c r="K20" s="169"/>
      <c r="L20" s="169"/>
    </row>
    <row r="21" spans="1:12" ht="42" customHeight="1" x14ac:dyDescent="0.25">
      <c r="A21" s="33">
        <f t="shared" si="0"/>
        <v>111</v>
      </c>
      <c r="B21" s="85" t="s">
        <v>272</v>
      </c>
      <c r="C21" s="80">
        <v>901016878</v>
      </c>
      <c r="D21" s="78">
        <v>42898</v>
      </c>
      <c r="E21" s="80" t="s">
        <v>273</v>
      </c>
      <c r="F21" s="80">
        <v>317516</v>
      </c>
      <c r="G21" s="79">
        <v>172317</v>
      </c>
      <c r="H21" s="206">
        <f>5023527.78+6633890.25</f>
        <v>11657418.030000001</v>
      </c>
      <c r="I21" s="92" t="s">
        <v>274</v>
      </c>
      <c r="J21" s="206">
        <f>36420576.43+48095704.29</f>
        <v>84516280.719999999</v>
      </c>
      <c r="K21" s="208">
        <v>42944</v>
      </c>
      <c r="L21" s="208">
        <v>42944</v>
      </c>
    </row>
    <row r="22" spans="1:12" ht="23.25" customHeight="1" x14ac:dyDescent="0.25">
      <c r="A22" s="105">
        <f t="shared" si="0"/>
        <v>112</v>
      </c>
      <c r="B22" s="229" t="s">
        <v>275</v>
      </c>
      <c r="C22" s="111">
        <v>830036940</v>
      </c>
      <c r="D22" s="230">
        <v>42900</v>
      </c>
      <c r="E22" s="229" t="s">
        <v>276</v>
      </c>
      <c r="F22" s="111">
        <v>274116</v>
      </c>
      <c r="G22" s="55">
        <v>176117</v>
      </c>
      <c r="H22" s="117">
        <f>12044433.83+116033103.85</f>
        <v>128077537.67999999</v>
      </c>
      <c r="I22" s="231" t="s">
        <v>277</v>
      </c>
      <c r="J22" s="117">
        <v>437488482.01999998</v>
      </c>
      <c r="K22" s="232"/>
      <c r="L22" s="232"/>
    </row>
    <row r="23" spans="1:12" ht="23.25" customHeight="1" x14ac:dyDescent="0.25">
      <c r="A23" s="106"/>
      <c r="B23" s="233"/>
      <c r="C23" s="99"/>
      <c r="D23" s="230"/>
      <c r="E23" s="233"/>
      <c r="F23" s="99"/>
      <c r="G23" s="234">
        <v>176217</v>
      </c>
      <c r="H23" s="235">
        <v>0</v>
      </c>
      <c r="I23" s="236"/>
      <c r="J23" s="167">
        <v>491073666.19999999</v>
      </c>
      <c r="K23" s="237">
        <v>42944</v>
      </c>
      <c r="L23" s="237">
        <v>42944</v>
      </c>
    </row>
    <row r="24" spans="1:12" ht="23.25" customHeight="1" x14ac:dyDescent="0.25">
      <c r="A24" s="47">
        <f>A22+1</f>
        <v>113</v>
      </c>
      <c r="B24" s="80" t="s">
        <v>278</v>
      </c>
      <c r="C24" s="80">
        <v>900853320</v>
      </c>
      <c r="D24" s="78">
        <v>42900</v>
      </c>
      <c r="E24" s="80" t="s">
        <v>279</v>
      </c>
      <c r="F24" s="80">
        <v>402616</v>
      </c>
      <c r="G24" s="88">
        <v>179417</v>
      </c>
      <c r="H24" s="168">
        <v>4548300.5199999996</v>
      </c>
      <c r="I24" s="228">
        <v>201</v>
      </c>
      <c r="J24" s="168">
        <v>32975178.75</v>
      </c>
      <c r="K24" s="208">
        <v>42944</v>
      </c>
      <c r="L24" s="208">
        <v>42944</v>
      </c>
    </row>
    <row r="25" spans="1:12" ht="23.25" customHeight="1" x14ac:dyDescent="0.25">
      <c r="A25" s="47">
        <f t="shared" si="0"/>
        <v>114</v>
      </c>
      <c r="B25" s="80" t="s">
        <v>280</v>
      </c>
      <c r="C25" s="80">
        <v>901031126</v>
      </c>
      <c r="D25" s="78">
        <v>42906</v>
      </c>
      <c r="E25" s="80" t="s">
        <v>281</v>
      </c>
      <c r="F25" s="80">
        <v>402216</v>
      </c>
      <c r="G25" s="88">
        <v>188817</v>
      </c>
      <c r="H25" s="168">
        <v>10737217.92</v>
      </c>
      <c r="I25" s="228" t="s">
        <v>119</v>
      </c>
      <c r="J25" s="168">
        <v>77844829.920000002</v>
      </c>
      <c r="K25" s="69">
        <v>42944</v>
      </c>
      <c r="L25" s="69">
        <v>42944</v>
      </c>
    </row>
    <row r="26" spans="1:12" ht="23.25" customHeight="1" x14ac:dyDescent="0.25">
      <c r="A26" s="47">
        <f t="shared" si="0"/>
        <v>115</v>
      </c>
      <c r="B26" s="85" t="s">
        <v>272</v>
      </c>
      <c r="C26" s="80">
        <v>901016878</v>
      </c>
      <c r="D26" s="78">
        <v>42907</v>
      </c>
      <c r="E26" s="80" t="s">
        <v>273</v>
      </c>
      <c r="F26" s="80">
        <v>317516</v>
      </c>
      <c r="G26" s="79">
        <v>190417</v>
      </c>
      <c r="H26" s="206">
        <v>4526107.45</v>
      </c>
      <c r="I26" s="92" t="s">
        <v>282</v>
      </c>
      <c r="J26" s="206">
        <v>32814278.98</v>
      </c>
      <c r="K26" s="208">
        <v>42944</v>
      </c>
      <c r="L26" s="208">
        <v>42944</v>
      </c>
    </row>
    <row r="27" spans="1:12" ht="23.25" customHeight="1" x14ac:dyDescent="0.25">
      <c r="A27" s="47">
        <f t="shared" si="0"/>
        <v>116</v>
      </c>
      <c r="B27" s="85" t="s">
        <v>283</v>
      </c>
      <c r="C27" s="238" t="s">
        <v>284</v>
      </c>
      <c r="D27" s="78">
        <v>42907</v>
      </c>
      <c r="E27" s="80" t="s">
        <v>285</v>
      </c>
      <c r="F27" s="80">
        <v>302816</v>
      </c>
      <c r="G27" s="79">
        <v>190517</v>
      </c>
      <c r="H27" s="206">
        <v>8165968.7599999998</v>
      </c>
      <c r="I27" s="66">
        <v>2</v>
      </c>
      <c r="J27" s="206">
        <f>1304513508.68-(1304513508.68*0.5)</f>
        <v>652256754.34000003</v>
      </c>
      <c r="K27" s="208">
        <v>42944</v>
      </c>
      <c r="L27" s="208">
        <v>42944</v>
      </c>
    </row>
    <row r="28" spans="1:12" ht="23.25" customHeight="1" x14ac:dyDescent="0.25">
      <c r="A28" s="47">
        <f t="shared" si="0"/>
        <v>117</v>
      </c>
      <c r="B28" s="80" t="s">
        <v>286</v>
      </c>
      <c r="C28" s="77">
        <v>901017671</v>
      </c>
      <c r="D28" s="78">
        <v>42907</v>
      </c>
      <c r="E28" s="77" t="s">
        <v>287</v>
      </c>
      <c r="F28" s="77">
        <v>321516</v>
      </c>
      <c r="G28" s="79">
        <v>190617</v>
      </c>
      <c r="H28" s="206">
        <v>8425405.9900000002</v>
      </c>
      <c r="I28" s="87" t="s">
        <v>116</v>
      </c>
      <c r="J28" s="168">
        <v>61084193.43</v>
      </c>
      <c r="K28" s="69">
        <v>42944</v>
      </c>
      <c r="L28" s="69">
        <v>42944</v>
      </c>
    </row>
    <row r="29" spans="1:12" ht="23.25" customHeight="1" x14ac:dyDescent="0.25">
      <c r="A29" s="105">
        <f t="shared" si="0"/>
        <v>118</v>
      </c>
      <c r="B29" s="80" t="s">
        <v>288</v>
      </c>
      <c r="C29" s="239" t="s">
        <v>289</v>
      </c>
      <c r="D29" s="78">
        <v>42908</v>
      </c>
      <c r="E29" s="77" t="s">
        <v>290</v>
      </c>
      <c r="F29" s="77">
        <v>5316</v>
      </c>
      <c r="G29" s="79">
        <v>192317</v>
      </c>
      <c r="H29" s="206">
        <v>3146835.39</v>
      </c>
      <c r="I29" s="240">
        <v>10</v>
      </c>
      <c r="J29" s="168">
        <v>328160675.52999997</v>
      </c>
      <c r="K29" s="208">
        <v>42944</v>
      </c>
      <c r="L29" s="208">
        <v>42944</v>
      </c>
    </row>
    <row r="30" spans="1:12" ht="23.25" customHeight="1" x14ac:dyDescent="0.25">
      <c r="A30" s="249"/>
      <c r="B30" s="80" t="s">
        <v>291</v>
      </c>
      <c r="C30" s="239" t="s">
        <v>289</v>
      </c>
      <c r="D30" s="78">
        <v>42908</v>
      </c>
      <c r="E30" s="77" t="s">
        <v>290</v>
      </c>
      <c r="F30" s="77">
        <v>129916</v>
      </c>
      <c r="G30" s="79">
        <v>192417</v>
      </c>
      <c r="H30" s="206">
        <v>0</v>
      </c>
      <c r="I30" s="241"/>
      <c r="J30" s="168">
        <v>120000000</v>
      </c>
      <c r="K30" s="208">
        <v>42944</v>
      </c>
      <c r="L30" s="208">
        <v>42944</v>
      </c>
    </row>
    <row r="31" spans="1:12" ht="23.25" customHeight="1" x14ac:dyDescent="0.25">
      <c r="A31" s="106"/>
      <c r="B31" s="80" t="s">
        <v>292</v>
      </c>
      <c r="C31" s="239" t="s">
        <v>289</v>
      </c>
      <c r="D31" s="78">
        <v>42908</v>
      </c>
      <c r="E31" s="77" t="s">
        <v>290</v>
      </c>
      <c r="F31" s="77">
        <v>304816</v>
      </c>
      <c r="G31" s="79">
        <v>192517</v>
      </c>
      <c r="H31" s="206">
        <v>0</v>
      </c>
      <c r="I31" s="242"/>
      <c r="J31" s="168">
        <v>41329569</v>
      </c>
      <c r="K31" s="208">
        <v>42944</v>
      </c>
      <c r="L31" s="208">
        <v>42944</v>
      </c>
    </row>
    <row r="32" spans="1:12" ht="23.25" customHeight="1" x14ac:dyDescent="0.25">
      <c r="A32" s="47">
        <f>A29+1</f>
        <v>119</v>
      </c>
      <c r="B32" s="80" t="s">
        <v>293</v>
      </c>
      <c r="C32" s="80">
        <v>900859523</v>
      </c>
      <c r="D32" s="78">
        <v>42908</v>
      </c>
      <c r="E32" s="77" t="s">
        <v>294</v>
      </c>
      <c r="F32" s="77">
        <v>5216</v>
      </c>
      <c r="G32" s="79">
        <v>192617</v>
      </c>
      <c r="H32" s="206">
        <v>4377431.2300000004</v>
      </c>
      <c r="I32" s="87" t="s">
        <v>118</v>
      </c>
      <c r="J32" s="168">
        <v>31736376.399999999</v>
      </c>
      <c r="K32" s="208">
        <v>42944</v>
      </c>
      <c r="L32" s="208">
        <v>42944</v>
      </c>
    </row>
    <row r="33" spans="1:12" ht="23.25" customHeight="1" x14ac:dyDescent="0.25">
      <c r="A33" s="105">
        <f t="shared" si="0"/>
        <v>120</v>
      </c>
      <c r="B33" s="72" t="s">
        <v>295</v>
      </c>
      <c r="C33" s="72">
        <v>830036296</v>
      </c>
      <c r="D33" s="73">
        <v>42909</v>
      </c>
      <c r="E33" s="71" t="s">
        <v>296</v>
      </c>
      <c r="F33" s="111">
        <v>345016</v>
      </c>
      <c r="G33" s="74">
        <v>195817</v>
      </c>
      <c r="H33" s="121">
        <v>39611188.25</v>
      </c>
      <c r="I33" s="114">
        <v>5112</v>
      </c>
      <c r="J33" s="117">
        <v>208646992.24000001</v>
      </c>
      <c r="K33" s="243">
        <v>42944</v>
      </c>
      <c r="L33" s="243">
        <v>42944</v>
      </c>
    </row>
    <row r="34" spans="1:12" ht="23.25" customHeight="1" x14ac:dyDescent="0.25">
      <c r="A34" s="106"/>
      <c r="B34" s="89" t="s">
        <v>295</v>
      </c>
      <c r="C34" s="89">
        <v>830036296</v>
      </c>
      <c r="D34" s="90">
        <v>42909</v>
      </c>
      <c r="E34" s="93" t="s">
        <v>296</v>
      </c>
      <c r="F34" s="99"/>
      <c r="G34" s="91">
        <v>195917</v>
      </c>
      <c r="H34" s="174">
        <v>0</v>
      </c>
      <c r="I34" s="115"/>
      <c r="J34" s="167">
        <v>78534122.609999999</v>
      </c>
      <c r="K34" s="237">
        <v>42944</v>
      </c>
      <c r="L34" s="237">
        <v>42944</v>
      </c>
    </row>
    <row r="35" spans="1:12" ht="23.25" customHeight="1" x14ac:dyDescent="0.25">
      <c r="A35" s="107">
        <f>A33+1</f>
        <v>121</v>
      </c>
      <c r="B35" s="89" t="s">
        <v>297</v>
      </c>
      <c r="C35" s="93">
        <v>830037248</v>
      </c>
      <c r="D35" s="90">
        <v>42913</v>
      </c>
      <c r="E35" s="93" t="s">
        <v>298</v>
      </c>
      <c r="F35" s="244">
        <v>325516</v>
      </c>
      <c r="G35" s="93">
        <v>198817</v>
      </c>
      <c r="H35" s="174">
        <v>8501628</v>
      </c>
      <c r="I35" s="245" t="s">
        <v>299</v>
      </c>
      <c r="J35" s="246">
        <v>60557389</v>
      </c>
      <c r="K35" s="237">
        <v>42944</v>
      </c>
      <c r="L35" s="237">
        <v>42944</v>
      </c>
    </row>
    <row r="36" spans="1:12" ht="23.25" customHeight="1" x14ac:dyDescent="0.25">
      <c r="A36" s="107"/>
      <c r="B36" s="72" t="s">
        <v>297</v>
      </c>
      <c r="C36" s="71">
        <v>830037248</v>
      </c>
      <c r="D36" s="73">
        <v>42913</v>
      </c>
      <c r="E36" s="71" t="s">
        <v>298</v>
      </c>
      <c r="F36" s="244"/>
      <c r="G36" s="71">
        <v>199017</v>
      </c>
      <c r="H36" s="71"/>
      <c r="I36" s="247"/>
      <c r="J36" s="124">
        <v>1079411</v>
      </c>
      <c r="K36" s="243">
        <v>42944</v>
      </c>
      <c r="L36" s="243">
        <v>42944</v>
      </c>
    </row>
    <row r="37" spans="1:12" ht="23.25" customHeight="1" x14ac:dyDescent="0.25">
      <c r="A37" s="250">
        <f>A35+1</f>
        <v>122</v>
      </c>
      <c r="B37" s="76" t="s">
        <v>300</v>
      </c>
      <c r="C37" s="71">
        <v>899999044</v>
      </c>
      <c r="D37" s="73">
        <v>42914</v>
      </c>
      <c r="E37" s="72" t="s">
        <v>301</v>
      </c>
      <c r="F37" s="248">
        <v>312316</v>
      </c>
      <c r="G37" s="74">
        <v>202117</v>
      </c>
      <c r="H37" s="12">
        <v>0</v>
      </c>
      <c r="I37" s="75" t="s">
        <v>302</v>
      </c>
      <c r="J37" s="12">
        <f>9655603-0.12</f>
        <v>9655602.8800000008</v>
      </c>
      <c r="K37" s="243">
        <v>42944</v>
      </c>
      <c r="L37" s="243">
        <v>42944</v>
      </c>
    </row>
  </sheetData>
  <mergeCells count="34">
    <mergeCell ref="A35:A36"/>
    <mergeCell ref="A13:A14"/>
    <mergeCell ref="A15:A16"/>
    <mergeCell ref="A22:A23"/>
    <mergeCell ref="A29:A31"/>
    <mergeCell ref="A33:A34"/>
    <mergeCell ref="I29:I31"/>
    <mergeCell ref="F33:F34"/>
    <mergeCell ref="I33:I34"/>
    <mergeCell ref="F35:F36"/>
    <mergeCell ref="I35:I36"/>
    <mergeCell ref="A8:H8"/>
    <mergeCell ref="C13:C14"/>
    <mergeCell ref="D13:D14"/>
    <mergeCell ref="I13:I14"/>
    <mergeCell ref="C15:C16"/>
    <mergeCell ref="D15:D16"/>
    <mergeCell ref="I15:I16"/>
    <mergeCell ref="A1:K1"/>
    <mergeCell ref="A2:K2"/>
    <mergeCell ref="A3:K3"/>
    <mergeCell ref="A5:K5"/>
    <mergeCell ref="A7:K7"/>
    <mergeCell ref="A11:A12"/>
    <mergeCell ref="C11:C12"/>
    <mergeCell ref="D11:D12"/>
    <mergeCell ref="E11:E12"/>
    <mergeCell ref="I11:I12"/>
    <mergeCell ref="B22:B23"/>
    <mergeCell ref="C22:C23"/>
    <mergeCell ref="D22:D23"/>
    <mergeCell ref="E22:E23"/>
    <mergeCell ref="F22:F23"/>
    <mergeCell ref="I22:I23"/>
  </mergeCells>
  <conditionalFormatting sqref="J37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 GENER CSF</vt:lpstr>
      <vt:lpstr>GASTOS GENER SSF</vt:lpstr>
      <vt:lpstr>GASTOS PERSONAL</vt:lpstr>
      <vt:lpstr>INVERSION</vt:lpstr>
      <vt:lpstr>RESERVA PSTAL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2017-08-09T21:51:47Z</dcterms:modified>
</cp:coreProperties>
</file>