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spaldo 2014\CUENTAS\CUENTAS 2016\PUBLICACION TURNOS\"/>
    </mc:Choice>
  </mc:AlternateContent>
  <bookViews>
    <workbookView xWindow="0" yWindow="0" windowWidth="24000" windowHeight="8835" activeTab="2"/>
  </bookViews>
  <sheets>
    <sheet name="GASTOS GENER " sheetId="2" r:id="rId1"/>
    <sheet name="INVERSION" sheetId="7" r:id="rId2"/>
    <sheet name="RESERVA PSTAL " sheetId="6" r:id="rId3"/>
  </sheets>
  <definedNames>
    <definedName name="_xlnm._FilterDatabase" localSheetId="0" hidden="1">'GASTOS GENER '!$A$10:$DF$10</definedName>
    <definedName name="_xlnm._FilterDatabase" localSheetId="1" hidden="1">INVERSION!$A$10:$DF$10</definedName>
    <definedName name="_xlnm._FilterDatabase" localSheetId="2" hidden="1">'RESERVA PSTAL '!$A$10:$DF$10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6" l="1"/>
  <c r="J20" i="6"/>
  <c r="J19" i="6"/>
  <c r="J15" i="6"/>
  <c r="J13" i="6"/>
  <c r="H13" i="6"/>
  <c r="J11" i="6"/>
  <c r="H11" i="6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4" i="6" s="1"/>
  <c r="J24" i="7"/>
  <c r="H24" i="7"/>
  <c r="J22" i="7"/>
  <c r="J21" i="7"/>
  <c r="J20" i="7"/>
  <c r="J18" i="7"/>
  <c r="J13" i="7"/>
  <c r="H13" i="7"/>
  <c r="A12" i="7"/>
  <c r="A13" i="7" s="1"/>
  <c r="A14" i="7" s="1"/>
  <c r="A15" i="7" s="1"/>
  <c r="A17" i="7" s="1"/>
  <c r="A18" i="7" s="1"/>
  <c r="A19" i="7" s="1"/>
  <c r="A20" i="7" s="1"/>
  <c r="A21" i="7" s="1"/>
  <c r="A22" i="7" s="1"/>
  <c r="A23" i="7" s="1"/>
  <c r="A24" i="7" s="1"/>
  <c r="A25" i="7" s="1"/>
  <c r="A27" i="7" s="1"/>
  <c r="J126" i="2"/>
  <c r="J120" i="2"/>
  <c r="H111" i="2"/>
  <c r="H110" i="2"/>
  <c r="J109" i="2"/>
  <c r="J100" i="2"/>
  <c r="H100" i="2"/>
  <c r="J99" i="2"/>
  <c r="H99" i="2"/>
  <c r="L97" i="2"/>
  <c r="J97" i="2"/>
  <c r="J83" i="2"/>
  <c r="H83" i="2"/>
  <c r="J75" i="2"/>
  <c r="H75" i="2"/>
  <c r="J65" i="2"/>
  <c r="H60" i="2"/>
  <c r="J55" i="2"/>
  <c r="H53" i="2"/>
  <c r="L48" i="2"/>
  <c r="J45" i="2"/>
  <c r="J43" i="2"/>
  <c r="J27" i="2"/>
  <c r="J26" i="2"/>
  <c r="J25" i="2"/>
  <c r="H25" i="2"/>
  <c r="J23" i="2"/>
  <c r="J21" i="2"/>
  <c r="J14" i="2"/>
  <c r="J13" i="2"/>
  <c r="H13" i="2"/>
  <c r="J12" i="2"/>
  <c r="H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H9" i="7" l="1"/>
  <c r="H9" i="6" l="1"/>
  <c r="H9" i="2" l="1"/>
</calcChain>
</file>

<file path=xl/sharedStrings.xml><?xml version="1.0" encoding="utf-8"?>
<sst xmlns="http://schemas.openxmlformats.org/spreadsheetml/2006/main" count="642" uniqueCount="501">
  <si>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</si>
  <si>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</si>
  <si>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</si>
  <si>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</si>
  <si>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</si>
  <si>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</si>
  <si>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</si>
  <si>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</si>
  <si>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</si>
  <si>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</si>
  <si>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</si>
  <si>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</si>
  <si>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</si>
  <si>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</si>
  <si>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</si>
  <si>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</si>
  <si>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</si>
  <si>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</si>
  <si>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</si>
  <si>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</si>
  <si>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</si>
  <si>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</si>
  <si>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GASTOS GENERALES VIGENCIA 2016</t>
  </si>
  <si>
    <t>GSTOS GRALES SSF</t>
  </si>
  <si>
    <t>06-8-10132-15</t>
  </si>
  <si>
    <t>CONSORCIO CONEXPRES COLOMBIA</t>
  </si>
  <si>
    <t>06-7-10003-16</t>
  </si>
  <si>
    <t>ORDEN DE COMPRA 6913</t>
  </si>
  <si>
    <t>RESERVA PRESUPUESTAL VIGENCIA 2016</t>
  </si>
  <si>
    <t>06-7-10013-16</t>
  </si>
  <si>
    <t>INVERSION</t>
  </si>
  <si>
    <t>06-7-10017-16</t>
  </si>
  <si>
    <t>JAVIER ANDRES VILLALBA GARZON</t>
  </si>
  <si>
    <t>06-7-10047-16</t>
  </si>
  <si>
    <t>ORDEN DE COMPRA # 5495</t>
  </si>
  <si>
    <t>CTA COBRO # 6</t>
  </si>
  <si>
    <t>06-2-10211-15</t>
  </si>
  <si>
    <r>
      <t>01-7-10012-16</t>
    </r>
    <r>
      <rPr>
        <sz val="11"/>
        <color rgb="FFFF0000"/>
        <rFont val="Calibri"/>
        <family val="2"/>
        <scheme val="minor"/>
      </rPr>
      <t xml:space="preserve"> SEGEN</t>
    </r>
  </si>
  <si>
    <t>06-7-10028-16</t>
  </si>
  <si>
    <t>06-5-10225-15</t>
  </si>
  <si>
    <t>FONDO ROTATORIO PONAL</t>
  </si>
  <si>
    <t>06-8-10189-15</t>
  </si>
  <si>
    <t>SUMIMAS</t>
  </si>
  <si>
    <t>06-2-10059-16</t>
  </si>
  <si>
    <t>MEDACOP SAS</t>
  </si>
  <si>
    <t>SUBATOURS</t>
  </si>
  <si>
    <r>
      <t xml:space="preserve">ORDEN DE COMPRA 6913 </t>
    </r>
    <r>
      <rPr>
        <b/>
        <sz val="11"/>
        <rFont val="Calibri"/>
        <family val="2"/>
        <scheme val="minor"/>
      </rPr>
      <t>DIRAN</t>
    </r>
  </si>
  <si>
    <r>
      <t xml:space="preserve">01-7-10010-16 </t>
    </r>
    <r>
      <rPr>
        <sz val="11"/>
        <color rgb="FFFF0000"/>
        <rFont val="Calibri"/>
        <family val="2"/>
        <scheme val="minor"/>
      </rPr>
      <t>SEGEN</t>
    </r>
  </si>
  <si>
    <t>CAMILO ANDRES QUINTERO VITOLA</t>
  </si>
  <si>
    <t>EDWUARD EMIRO TORRES ROJAS</t>
  </si>
  <si>
    <r>
      <t xml:space="preserve">01-7-10013-16 </t>
    </r>
    <r>
      <rPr>
        <sz val="11"/>
        <color rgb="FFFF0000"/>
        <rFont val="Calibri"/>
        <family val="2"/>
        <scheme val="minor"/>
      </rPr>
      <t>SEGEN</t>
    </r>
  </si>
  <si>
    <t>GERMAN OSWALDO MORENO CORREA</t>
  </si>
  <si>
    <t>ORGANIZACIÓN TERPEL S.A.</t>
  </si>
  <si>
    <t>MARIA VICTORIA PEREZ POVEDA</t>
  </si>
  <si>
    <t>JAIR STEVE MEYEER GUERRERO</t>
  </si>
  <si>
    <t>TECNICENTRO HYUNDAUTOS  SAS</t>
  </si>
  <si>
    <t>ALBA LUCERO OSORIO TENJO</t>
  </si>
  <si>
    <t>INVER. SARA DE COLOMBIA SAS</t>
  </si>
  <si>
    <r>
      <t xml:space="preserve">01-7-10004-16 </t>
    </r>
    <r>
      <rPr>
        <sz val="11"/>
        <color rgb="FFFF0000"/>
        <rFont val="Calibri"/>
        <family val="2"/>
        <scheme val="minor"/>
      </rPr>
      <t>SEGEN</t>
    </r>
  </si>
  <si>
    <t>06-7-10018-16</t>
  </si>
  <si>
    <t>RAFAEL PARRA GARZON</t>
  </si>
  <si>
    <t>FERNANDO GARCIA  FERNANDEZ</t>
  </si>
  <si>
    <t>INVERSION VIGENCIA 2016</t>
  </si>
  <si>
    <t>06-6-10176-15</t>
  </si>
  <si>
    <t>CONSORCIO DOBLE AA</t>
  </si>
  <si>
    <t>ANULADO</t>
  </si>
  <si>
    <t>FERNANDO RAMIREZ INGENIEROS</t>
  </si>
  <si>
    <t>CONSORCIO DIAZ CASTRILLON</t>
  </si>
  <si>
    <t>06-6-10083-15 adc # 3</t>
  </si>
  <si>
    <t>06-3-10043-15 adc # 2</t>
  </si>
  <si>
    <t>06-3-10172-15</t>
  </si>
  <si>
    <t>CONSORCIO SAN ANDRES</t>
  </si>
  <si>
    <t>06-7-10165-15</t>
  </si>
  <si>
    <t>SUCOMPUTO</t>
  </si>
  <si>
    <t>06-7-10159-15</t>
  </si>
  <si>
    <t>ABCONTROL INGENIERIA</t>
  </si>
  <si>
    <t>06-8-10001-16</t>
  </si>
  <si>
    <t>AURA BIBIANA LOPEZ</t>
  </si>
  <si>
    <t>CTA COBRO # 7</t>
  </si>
  <si>
    <t>06-7-10010-16</t>
  </si>
  <si>
    <t>PERIODICO EL MUNDO</t>
  </si>
  <si>
    <t>06-7-10036-16</t>
  </si>
  <si>
    <t>CARLOS E GARAVITO</t>
  </si>
  <si>
    <t>CTA COBRO # 4</t>
  </si>
  <si>
    <t>06-7-10035-16</t>
  </si>
  <si>
    <t>MARCO TULIO AVENDAÑO</t>
  </si>
  <si>
    <t>06-7-10006-16</t>
  </si>
  <si>
    <t>MARGARITA MARIA BECERRA OTALORA</t>
  </si>
  <si>
    <t>FIRMA SYSCO SAS</t>
  </si>
  <si>
    <t>06-7-10004-16</t>
  </si>
  <si>
    <t>ROSA DE LOS ANGELES AYALA</t>
  </si>
  <si>
    <t>06-7-10005-16</t>
  </si>
  <si>
    <t>HUGO FERNANDO RIVERA MUÑOZ</t>
  </si>
  <si>
    <t>CTA COBRO 5</t>
  </si>
  <si>
    <t>06-7-10045-16</t>
  </si>
  <si>
    <t>DELTA PUBLICIDAD</t>
  </si>
  <si>
    <t>06-5-10129-15</t>
  </si>
  <si>
    <t>SERVICIOS POSTALES NAL.</t>
  </si>
  <si>
    <t>287236916-287249016</t>
  </si>
  <si>
    <t>06-7-10111-14 adc # 1</t>
  </si>
  <si>
    <t>MICROSOFT</t>
  </si>
  <si>
    <t>06-7-10021-16</t>
  </si>
  <si>
    <t>OSCAR DARIO SASTOQUE SUAREZ</t>
  </si>
  <si>
    <t>CTA COBRO # 5</t>
  </si>
  <si>
    <t>06-5-10012-16</t>
  </si>
  <si>
    <t>06-7-10116-14</t>
  </si>
  <si>
    <t>COLOMBIA TELECOMUNIC. S.A.</t>
  </si>
  <si>
    <t>06-7-10116-14 adc # 2</t>
  </si>
  <si>
    <t>06-7-10116-14 adc # 4</t>
  </si>
  <si>
    <t>06-7-10116-14 adc # 5</t>
  </si>
  <si>
    <t>06-7-10192-15</t>
  </si>
  <si>
    <t>ALMACEN Y TALLERES DEL NORTE</t>
  </si>
  <si>
    <t>AGRICOLA LA BOCATOMA</t>
  </si>
  <si>
    <t>06-7-10034-16</t>
  </si>
  <si>
    <t>OLGA EDILSE PEÑA SIERRA</t>
  </si>
  <si>
    <t>06-7-10079-16</t>
  </si>
  <si>
    <t>MOTOROLA</t>
  </si>
  <si>
    <t>06-7-10166-15</t>
  </si>
  <si>
    <t>INGEDEUR SAS</t>
  </si>
  <si>
    <t>288936616-288942416</t>
  </si>
  <si>
    <t>06-7-10009-16</t>
  </si>
  <si>
    <t>EUNICE KATERINE ORDUZ PEREZ</t>
  </si>
  <si>
    <t>ESRI COLOMBIA</t>
  </si>
  <si>
    <r>
      <t xml:space="preserve">01-7-10001-16 </t>
    </r>
    <r>
      <rPr>
        <sz val="11"/>
        <color rgb="FFFF0000"/>
        <rFont val="Calibri"/>
        <family val="2"/>
        <scheme val="minor"/>
      </rPr>
      <t>SEGEN</t>
    </r>
  </si>
  <si>
    <t>JAVIER ANDRES ROMERO GARZON</t>
  </si>
  <si>
    <t>CTA COBRO # 8</t>
  </si>
  <si>
    <r>
      <t xml:space="preserve">01-7-10002-16 </t>
    </r>
    <r>
      <rPr>
        <sz val="11"/>
        <color rgb="FFFF0000"/>
        <rFont val="Calibri"/>
        <family val="2"/>
        <scheme val="minor"/>
      </rPr>
      <t>SEGEN</t>
    </r>
  </si>
  <si>
    <t>MIGUEL ARNULFO GUTIERREZ</t>
  </si>
  <si>
    <t xml:space="preserve">JENNY JOHANNA OCAMPO CASTAÑEDA </t>
  </si>
  <si>
    <r>
      <t>01-7-10007-16</t>
    </r>
    <r>
      <rPr>
        <sz val="11"/>
        <color rgb="FFFF0000"/>
        <rFont val="Calibri"/>
        <family val="2"/>
        <scheme val="minor"/>
      </rPr>
      <t xml:space="preserve"> SEGEN</t>
    </r>
  </si>
  <si>
    <t>ALIRIO FDO BUSTOS VALENCIA</t>
  </si>
  <si>
    <r>
      <t>01-7-10009-16</t>
    </r>
    <r>
      <rPr>
        <sz val="11"/>
        <color rgb="FFFF0000"/>
        <rFont val="Calibri"/>
        <family val="2"/>
        <scheme val="minor"/>
      </rPr>
      <t xml:space="preserve"> SEGEN</t>
    </r>
  </si>
  <si>
    <t>MARIA ELIANA GUZMAN ORTIGOZA</t>
  </si>
  <si>
    <r>
      <t xml:space="preserve">01-7-10011-16 </t>
    </r>
    <r>
      <rPr>
        <sz val="11"/>
        <color rgb="FFFF0000"/>
        <rFont val="Calibri"/>
        <family val="2"/>
        <scheme val="minor"/>
      </rPr>
      <t>SEGEN</t>
    </r>
  </si>
  <si>
    <t>HERZAIN ALEXANDER CASTAÑEDA MAHECHA</t>
  </si>
  <si>
    <r>
      <t xml:space="preserve">01-7-10014-16 </t>
    </r>
    <r>
      <rPr>
        <sz val="11"/>
        <color rgb="FFFF0000"/>
        <rFont val="Calibri"/>
        <family val="2"/>
        <scheme val="minor"/>
      </rPr>
      <t>SEGEN</t>
    </r>
  </si>
  <si>
    <t>PIER ANGELO RINCON RATIVA</t>
  </si>
  <si>
    <t>06-7-10202-15</t>
  </si>
  <si>
    <t>REIMPODIESEL S.A.</t>
  </si>
  <si>
    <r>
      <t>01-7-10006-16</t>
    </r>
    <r>
      <rPr>
        <sz val="11"/>
        <color rgb="FFFF0000"/>
        <rFont val="Calibri"/>
        <family val="2"/>
        <scheme val="minor"/>
      </rPr>
      <t xml:space="preserve"> SEGEN</t>
    </r>
  </si>
  <si>
    <t>ARNULFO GARCIA SOLORZANO</t>
  </si>
  <si>
    <t>06-7-10050-16</t>
  </si>
  <si>
    <t>GUILLERMO ANDRES MELO MEDINA</t>
  </si>
  <si>
    <t>002</t>
  </si>
  <si>
    <t>06-7-10111-16</t>
  </si>
  <si>
    <t>06-7-10090-16</t>
  </si>
  <si>
    <t>UT MTO SALA ESTRATEGICA 2016</t>
  </si>
  <si>
    <t>CTA COBRO 7</t>
  </si>
  <si>
    <t>293391916-293394616</t>
  </si>
  <si>
    <t>06-7-10160-15</t>
  </si>
  <si>
    <t>GRAN IMAGEN</t>
  </si>
  <si>
    <t>CTA COBRO  6</t>
  </si>
  <si>
    <t>06-7-10095-16</t>
  </si>
  <si>
    <t>ICONTEC</t>
  </si>
  <si>
    <t>06-5-10107-16</t>
  </si>
  <si>
    <r>
      <t xml:space="preserve">HOBBY  BTL COMUNICACIONES </t>
    </r>
    <r>
      <rPr>
        <sz val="11"/>
        <color rgb="FFFF0000"/>
        <rFont val="Calibri"/>
        <family val="2"/>
        <scheme val="minor"/>
      </rPr>
      <t>OFPLA</t>
    </r>
  </si>
  <si>
    <t>06-8-10027-16</t>
  </si>
  <si>
    <r>
      <t xml:space="preserve">900962183 </t>
    </r>
    <r>
      <rPr>
        <b/>
        <sz val="11"/>
        <color rgb="FFFF0000"/>
        <rFont val="Calibri"/>
        <family val="2"/>
        <scheme val="minor"/>
      </rPr>
      <t>NIT MACROPARTES 900110012</t>
    </r>
  </si>
  <si>
    <t>ut. MACRORED-LLANTAS</t>
  </si>
  <si>
    <t>305360216-305368816</t>
  </si>
  <si>
    <t>306013916-306033916</t>
  </si>
  <si>
    <t>305937416-305963016</t>
  </si>
  <si>
    <t>CTA COBRO # 9</t>
  </si>
  <si>
    <t>2998 a 109217 (62) FOLIOS nc # 3280</t>
  </si>
  <si>
    <t>342316/11644</t>
  </si>
  <si>
    <t>342416/115369</t>
  </si>
  <si>
    <t>008-009-010-011</t>
  </si>
  <si>
    <t>342516-342616/150695</t>
  </si>
  <si>
    <t>274-271</t>
  </si>
  <si>
    <t>06-7-10222-15 y adc # 1</t>
  </si>
  <si>
    <t>4716-232616</t>
  </si>
  <si>
    <t>343116-343216/105192</t>
  </si>
  <si>
    <t>344216/121909</t>
  </si>
  <si>
    <t>06-7-10093-16</t>
  </si>
  <si>
    <t>ADTEL-LATAM  S.A.S</t>
  </si>
  <si>
    <t>344316/130751</t>
  </si>
  <si>
    <t>06-8-10125-15</t>
  </si>
  <si>
    <t>GAS NATURAL FENOSA</t>
  </si>
  <si>
    <t>344416/68046</t>
  </si>
  <si>
    <t>06-7-10058-16</t>
  </si>
  <si>
    <t>TECH WORLD CO  CIA LTDA</t>
  </si>
  <si>
    <t>344516/128351</t>
  </si>
  <si>
    <t>0462</t>
  </si>
  <si>
    <r>
      <t xml:space="preserve">01-7-10008-16 </t>
    </r>
    <r>
      <rPr>
        <sz val="11"/>
        <color rgb="FFFF0000"/>
        <rFont val="Calibri"/>
        <family val="2"/>
        <scheme val="minor"/>
      </rPr>
      <t>SEGEN</t>
    </r>
  </si>
  <si>
    <t>CLAUDIA PATRICIA GOMEZ ROJAS</t>
  </si>
  <si>
    <t>347516/115152</t>
  </si>
  <si>
    <t>670996 nc varias</t>
  </si>
  <si>
    <t>347616/115152</t>
  </si>
  <si>
    <t>06-1-10115-16</t>
  </si>
  <si>
    <t xml:space="preserve">CASUR </t>
  </si>
  <si>
    <t>347816/157831</t>
  </si>
  <si>
    <t>4925-4948</t>
  </si>
  <si>
    <t>06-7-10110-14 ADC # 1</t>
  </si>
  <si>
    <t xml:space="preserve">PENSEMOS S.A. </t>
  </si>
  <si>
    <t>347716/148270</t>
  </si>
  <si>
    <t>06-7-10101-16</t>
  </si>
  <si>
    <t>ELECTRICIVILES SAS.</t>
  </si>
  <si>
    <t>347916/138449</t>
  </si>
  <si>
    <t>1126-1142</t>
  </si>
  <si>
    <t>348016/124738</t>
  </si>
  <si>
    <t>06-2-10051-16</t>
  </si>
  <si>
    <t>KAMBIO CORPORATION</t>
  </si>
  <si>
    <t>348116/130429</t>
  </si>
  <si>
    <t>1607-6052</t>
  </si>
  <si>
    <t>354716/138609</t>
  </si>
  <si>
    <t>06-2-10054-16</t>
  </si>
  <si>
    <t>JOAN WILSON NARANJO SALAMANCA</t>
  </si>
  <si>
    <t>361116/123849</t>
  </si>
  <si>
    <t>0514</t>
  </si>
  <si>
    <t>361816/138430</t>
  </si>
  <si>
    <t>cta cobro 5</t>
  </si>
  <si>
    <t>ANEXO 1 POLIZ. SEGUROS</t>
  </si>
  <si>
    <t xml:space="preserve">UT MAPFRE </t>
  </si>
  <si>
    <t>372516-372616</t>
  </si>
  <si>
    <t xml:space="preserve">POLIZA </t>
  </si>
  <si>
    <t>ORDEN DE COMPRA 8134</t>
  </si>
  <si>
    <t>MANUFACTURAS DELMYP</t>
  </si>
  <si>
    <t>361616/128349</t>
  </si>
  <si>
    <t>361716/129229</t>
  </si>
  <si>
    <t>5851-5869-5814-5979</t>
  </si>
  <si>
    <t>ORDEN DE COMPRA 6915</t>
  </si>
  <si>
    <t>CONFECCIONES PAEZ</t>
  </si>
  <si>
    <t>363916/1142929</t>
  </si>
  <si>
    <t xml:space="preserve"> CPCL 180</t>
  </si>
  <si>
    <t>ORDEN DE COMPRA 6914</t>
  </si>
  <si>
    <t>OMAR VANEGAS NETO</t>
  </si>
  <si>
    <t>372816-372916/114929</t>
  </si>
  <si>
    <r>
      <rPr>
        <b/>
        <sz val="11"/>
        <rFont val="Calibri"/>
        <family val="2"/>
        <scheme val="minor"/>
      </rPr>
      <t>PAGO  30 %</t>
    </r>
    <r>
      <rPr>
        <sz val="11"/>
        <rFont val="Calibri"/>
        <family val="2"/>
        <scheme val="minor"/>
      </rPr>
      <t xml:space="preserve"> FRA # 5153</t>
    </r>
  </si>
  <si>
    <t>ORDEN DE COMPRA  8110</t>
  </si>
  <si>
    <t>CONSORCIO ISA</t>
  </si>
  <si>
    <t>364116/128349</t>
  </si>
  <si>
    <t>ORDEN DE COMPRA 8132</t>
  </si>
  <si>
    <t>FABRICATO S.A.</t>
  </si>
  <si>
    <t>364216/128349</t>
  </si>
  <si>
    <t>0654</t>
  </si>
  <si>
    <t>ORDEN DE COMPRA  8137</t>
  </si>
  <si>
    <t>JEM  SUPLLIES SAS</t>
  </si>
  <si>
    <t>364316/128349</t>
  </si>
  <si>
    <t>ORDEN DE COMPRA  8138</t>
  </si>
  <si>
    <t xml:space="preserve">U T A4 2015 </t>
  </si>
  <si>
    <t>364416/128349</t>
  </si>
  <si>
    <t>ORDEN DE COMPRA 10451</t>
  </si>
  <si>
    <t xml:space="preserve">ESPUMAS SANTAFE DE BOGOTA </t>
  </si>
  <si>
    <t>364516/161189</t>
  </si>
  <si>
    <t>06-2-10083-16-A</t>
  </si>
  <si>
    <t>DISMOTOS</t>
  </si>
  <si>
    <t>365916-366016/144854</t>
  </si>
  <si>
    <t>366416/69866</t>
  </si>
  <si>
    <t xml:space="preserve">0016 NC #10 </t>
  </si>
  <si>
    <r>
      <t xml:space="preserve">HOBBY  BTL COMUNICACIONES </t>
    </r>
    <r>
      <rPr>
        <sz val="11"/>
        <color rgb="FFFF0000"/>
        <rFont val="Calibri"/>
        <family val="2"/>
        <scheme val="minor"/>
      </rPr>
      <t>COEST</t>
    </r>
  </si>
  <si>
    <t>366316/130752</t>
  </si>
  <si>
    <t>06-7-10113-16</t>
  </si>
  <si>
    <t>INGRID LILIANA SOLANO BAUTISTA</t>
  </si>
  <si>
    <t>366216/158210</t>
  </si>
  <si>
    <t>CTA COBRO # 1 y 2</t>
  </si>
  <si>
    <t>366116/125790</t>
  </si>
  <si>
    <t>06-2-10039-16</t>
  </si>
  <si>
    <t>IDENTICO SAS</t>
  </si>
  <si>
    <t>365816/120214</t>
  </si>
  <si>
    <t>ORDEN DE COMPRA  9693 DIRAF- DIPOL</t>
  </si>
  <si>
    <t>AUTOMAYOR SA</t>
  </si>
  <si>
    <t>366816/152490</t>
  </si>
  <si>
    <t>11701-702-703-704-705-706-707-708-709-710-711-712-713-714-715-716-717-718-719-720</t>
  </si>
  <si>
    <t>366716/122451</t>
  </si>
  <si>
    <t>CTA COBRO  7</t>
  </si>
  <si>
    <t>ORDEN DE COMPRA  9335</t>
  </si>
  <si>
    <t>BLINSECURUTY DE COLOMBIA</t>
  </si>
  <si>
    <t>366616/145210</t>
  </si>
  <si>
    <t>8141 A 8150</t>
  </si>
  <si>
    <t>366516/74866</t>
  </si>
  <si>
    <t>CTATO INTERDATIVO 002 2016</t>
  </si>
  <si>
    <t>AGENCIA LOGISTICA FF MM</t>
  </si>
  <si>
    <t>ORDEN DE COMPRA  9692 DIPOL-MEPER-DIRAF</t>
  </si>
  <si>
    <t>DISTRIBUIDORA NISSAN</t>
  </si>
  <si>
    <t>366916/152490</t>
  </si>
  <si>
    <t>103644 A 103656  y 31732</t>
  </si>
  <si>
    <t>367316/118950</t>
  </si>
  <si>
    <t>CTA COBRO 8</t>
  </si>
  <si>
    <t>367416/116338</t>
  </si>
  <si>
    <t>367516/130752</t>
  </si>
  <si>
    <t>367616/116340</t>
  </si>
  <si>
    <t>14209-14210-14211-14212</t>
  </si>
  <si>
    <t>06-7-10126-16</t>
  </si>
  <si>
    <t>JUAN MANUEL ARENAS - GESCOM LTDA.</t>
  </si>
  <si>
    <t>371116/168430</t>
  </si>
  <si>
    <t>371216/98889</t>
  </si>
  <si>
    <t>6182-6184-6185-6186-6188-6189-6190-6191-6192-6193-6194-6195-6196-6197-6198-6194</t>
  </si>
  <si>
    <t>371316/129229</t>
  </si>
  <si>
    <t>ORDEN DE COMPRA 9185</t>
  </si>
  <si>
    <t>UT CONFEPAEZ mls</t>
  </si>
  <si>
    <t>371416/146340</t>
  </si>
  <si>
    <t>9</t>
  </si>
  <si>
    <t>06-2-10210-15 ADC # 1</t>
  </si>
  <si>
    <t>371616-371716/78448</t>
  </si>
  <si>
    <t>371816/11644</t>
  </si>
  <si>
    <t>06-2-10085-16</t>
  </si>
  <si>
    <t>COMINCOL SAS</t>
  </si>
  <si>
    <t>371916/142270</t>
  </si>
  <si>
    <t>341816/15109</t>
  </si>
  <si>
    <t>55808-00000019507075 ND # 01560</t>
  </si>
  <si>
    <t>341916/</t>
  </si>
  <si>
    <t>342016/</t>
  </si>
  <si>
    <t>342116/</t>
  </si>
  <si>
    <r>
      <t xml:space="preserve">HOBBY  BTL COMUNICACIONES  </t>
    </r>
    <r>
      <rPr>
        <sz val="11"/>
        <color rgb="FFFF0000"/>
        <rFont val="Calibri"/>
        <family val="2"/>
        <scheme val="minor"/>
      </rPr>
      <t>OFPLA</t>
    </r>
  </si>
  <si>
    <t>372716/130752</t>
  </si>
  <si>
    <t>3893-3892</t>
  </si>
  <si>
    <r>
      <t xml:space="preserve">HOBBY  BTL COMUNICACIONES  </t>
    </r>
    <r>
      <rPr>
        <sz val="11"/>
        <color rgb="FFFF0000"/>
        <rFont val="Calibri"/>
        <family val="2"/>
        <scheme val="minor"/>
      </rPr>
      <t>POLFA</t>
    </r>
  </si>
  <si>
    <t>373116/130752</t>
  </si>
  <si>
    <t>3732116/71167</t>
  </si>
  <si>
    <t>373316/70308</t>
  </si>
  <si>
    <t>06-1-10136-16</t>
  </si>
  <si>
    <t>377016/64705</t>
  </si>
  <si>
    <t>377216/109310</t>
  </si>
  <si>
    <t>93657-93681-93645-93644-93675-93673-93684-93305-93688-93674-93343-93700-93676-93702-93672-93759-99809-601494-601500-601513-601515-601517-601529-601550-601551-601556-601572-601577-601613-7000273947</t>
  </si>
  <si>
    <t>06-2-10105-16</t>
  </si>
  <si>
    <t>UT. ITO SOFTAWARE-ARGUS</t>
  </si>
  <si>
    <t>378716/127052</t>
  </si>
  <si>
    <t>06-2-10075-16</t>
  </si>
  <si>
    <t>U T COLOMBIANA</t>
  </si>
  <si>
    <t>385416/137569</t>
  </si>
  <si>
    <t>002-03</t>
  </si>
  <si>
    <t>06-7-10100-16</t>
  </si>
  <si>
    <t>PENSEMOS S.A.</t>
  </si>
  <si>
    <t>389116/124738</t>
  </si>
  <si>
    <t>0584</t>
  </si>
  <si>
    <t>06-2-10106-16</t>
  </si>
  <si>
    <t>INCEB INGENIERIA INTEGRAL SAS</t>
  </si>
  <si>
    <t>390116/124742</t>
  </si>
  <si>
    <t>390016/125792</t>
  </si>
  <si>
    <t>06-1-10158-16</t>
  </si>
  <si>
    <t>INVERSIONES MARTINEZ Y CIA SAS</t>
  </si>
  <si>
    <t>390216/154713</t>
  </si>
  <si>
    <t>391016/61065</t>
  </si>
  <si>
    <t>06-2-10060-16</t>
  </si>
  <si>
    <t>MULTIPRODUCTOS BULL</t>
  </si>
  <si>
    <t>391216/138609</t>
  </si>
  <si>
    <r>
      <t xml:space="preserve">HOBBY  BTL COMUNICACIONES  </t>
    </r>
    <r>
      <rPr>
        <sz val="11"/>
        <color rgb="FFFF0000"/>
        <rFont val="Calibri"/>
        <family val="2"/>
        <scheme val="minor"/>
      </rPr>
      <t>DIJIN</t>
    </r>
  </si>
  <si>
    <t>391316/130752</t>
  </si>
  <si>
    <t>06-7-10103-16</t>
  </si>
  <si>
    <t>EGLOBAL SERVICES</t>
  </si>
  <si>
    <t>391416/150696</t>
  </si>
  <si>
    <t>391516/139131</t>
  </si>
  <si>
    <t>06-2-10179-15</t>
  </si>
  <si>
    <t>POVEDA SALGADO Y ASOCIADOS</t>
  </si>
  <si>
    <t>06-2-10087-16</t>
  </si>
  <si>
    <t>AB SEÑALIZACION SAS</t>
  </si>
  <si>
    <t>392016/140279</t>
  </si>
  <si>
    <t>ORDEN DE COMPRA # 6445</t>
  </si>
  <si>
    <t>LA PREVISORA</t>
  </si>
  <si>
    <t>391616/114749</t>
  </si>
  <si>
    <t>12324 polizas</t>
  </si>
  <si>
    <t>391816/157831</t>
  </si>
  <si>
    <t>5169</t>
  </si>
  <si>
    <t>391616/78448</t>
  </si>
  <si>
    <t>392116/157089</t>
  </si>
  <si>
    <t>6181-6201-6202-6203-6204-6205</t>
  </si>
  <si>
    <t>392416/129229</t>
  </si>
  <si>
    <t>6021-6012-6009</t>
  </si>
  <si>
    <r>
      <t xml:space="preserve">HOBBY  BTL COMUNICACIONES  </t>
    </r>
    <r>
      <rPr>
        <sz val="11"/>
        <color rgb="FFFF0000"/>
        <rFont val="Calibri"/>
        <family val="2"/>
        <scheme val="minor"/>
      </rPr>
      <t>ESPOL</t>
    </r>
  </si>
  <si>
    <t>394316/130752</t>
  </si>
  <si>
    <t>394216/123850</t>
  </si>
  <si>
    <t>06-1-10110-16</t>
  </si>
  <si>
    <t>EDUPARQUE S.A.</t>
  </si>
  <si>
    <t>398416/120741</t>
  </si>
  <si>
    <t>MAL EL VLR DE IVA</t>
  </si>
  <si>
    <t>396016/130751</t>
  </si>
  <si>
    <t>396116/118955</t>
  </si>
  <si>
    <t>CTA COBRO # 10</t>
  </si>
  <si>
    <r>
      <t>01-7-10007-16</t>
    </r>
    <r>
      <rPr>
        <sz val="11"/>
        <color rgb="FFFF0000"/>
        <rFont val="Calibri"/>
        <family val="2"/>
        <scheme val="minor"/>
      </rPr>
      <t xml:space="preserve"> adc # 1 SEGEN</t>
    </r>
  </si>
  <si>
    <t>CTA COBRO # 1</t>
  </si>
  <si>
    <r>
      <t xml:space="preserve">HOBBY  BTL COMUNICACIONES  </t>
    </r>
    <r>
      <rPr>
        <sz val="11"/>
        <color rgb="FFFF0000"/>
        <rFont val="Calibri"/>
        <family val="2"/>
        <scheme val="minor"/>
      </rPr>
      <t>ESCAR</t>
    </r>
  </si>
  <si>
    <t>399016/130752</t>
  </si>
  <si>
    <t>399116/118958</t>
  </si>
  <si>
    <r>
      <t xml:space="preserve">HOBBY  BTL COMUNICACIONES  </t>
    </r>
    <r>
      <rPr>
        <sz val="11"/>
        <color rgb="FFFF0000"/>
        <rFont val="Calibri"/>
        <family val="2"/>
        <scheme val="minor"/>
      </rPr>
      <t>ESINC</t>
    </r>
  </si>
  <si>
    <t>399316-399416/130752</t>
  </si>
  <si>
    <t>400216/69866</t>
  </si>
  <si>
    <t xml:space="preserve">0017 NC #11 </t>
  </si>
  <si>
    <t>400316-400416/67268</t>
  </si>
  <si>
    <t>31109-30862</t>
  </si>
  <si>
    <t>401516/127709</t>
  </si>
  <si>
    <t>401616/61065</t>
  </si>
  <si>
    <t>12608 A 12625 NC # 29 JULIO</t>
  </si>
  <si>
    <r>
      <rPr>
        <sz val="11"/>
        <color rgb="FFFF0000"/>
        <rFont val="Calibri"/>
        <family val="2"/>
        <scheme val="minor"/>
      </rPr>
      <t>391716</t>
    </r>
    <r>
      <rPr>
        <sz val="11"/>
        <rFont val="Calibri"/>
        <family val="2"/>
        <scheme val="minor"/>
      </rPr>
      <t>-401716/78105</t>
    </r>
  </si>
  <si>
    <t>401816/123849</t>
  </si>
  <si>
    <t>0519</t>
  </si>
  <si>
    <t>391116/130749</t>
  </si>
  <si>
    <t>4886 ND #  25</t>
  </si>
  <si>
    <t>401916/121909</t>
  </si>
  <si>
    <t>06-2-10011-16</t>
  </si>
  <si>
    <t>MECO SAS</t>
  </si>
  <si>
    <t>402116/117172</t>
  </si>
  <si>
    <t>402216/129229</t>
  </si>
  <si>
    <t>402316/15109</t>
  </si>
  <si>
    <t>55808-00000019753413 ND # 01561</t>
  </si>
  <si>
    <t>402516-402616</t>
  </si>
  <si>
    <t>06-7-10116-14 adc # 6</t>
  </si>
  <si>
    <r>
      <rPr>
        <sz val="11"/>
        <color rgb="FFFF0000"/>
        <rFont val="Calibri"/>
        <family val="2"/>
        <scheme val="minor"/>
      </rPr>
      <t>394916</t>
    </r>
    <r>
      <rPr>
        <sz val="11"/>
        <rFont val="Calibri"/>
        <family val="2"/>
        <scheme val="minor"/>
      </rPr>
      <t>-395016-403216</t>
    </r>
  </si>
  <si>
    <t>26699-26702 nc # 526</t>
  </si>
  <si>
    <t>06-2-10104-16</t>
  </si>
  <si>
    <t>CI INVERSIONES NEMIX  SAS</t>
  </si>
  <si>
    <t>001</t>
  </si>
  <si>
    <r>
      <t xml:space="preserve">01-10016-16 </t>
    </r>
    <r>
      <rPr>
        <sz val="11"/>
        <color rgb="FFFF0000"/>
        <rFont val="Calibri"/>
        <family val="2"/>
        <scheme val="minor"/>
      </rPr>
      <t>SEGEN</t>
    </r>
  </si>
  <si>
    <t>FRANCISCO JAVIER RICAURTE GOMEZ</t>
  </si>
  <si>
    <t>404316/119471</t>
  </si>
  <si>
    <t>ORDEN DE COMPRA 9833</t>
  </si>
  <si>
    <t>404416/151229</t>
  </si>
  <si>
    <t>06-2-10078-16</t>
  </si>
  <si>
    <t>INBOUTEX SAS</t>
  </si>
  <si>
    <t>404516/134009</t>
  </si>
  <si>
    <t>404816/125569</t>
  </si>
  <si>
    <t>404716/125620</t>
  </si>
  <si>
    <t>28/112016</t>
  </si>
  <si>
    <t>ASIGNACION TURNOS - TRAMITE CUENTAS DE PROVEEDORES - PAGOS NOVIEMBRE 2016</t>
  </si>
  <si>
    <t>06-6-10031-15 ADC # 1</t>
  </si>
  <si>
    <t>LUIS OSCAR VARGAS ABONDANO (Pisba)</t>
  </si>
  <si>
    <t>330516/93833</t>
  </si>
  <si>
    <t>0511</t>
  </si>
  <si>
    <t>06-3-10023-15 adc #1</t>
  </si>
  <si>
    <t>GORDILLO &amp; ASOCIADOS</t>
  </si>
  <si>
    <t>330616/48345</t>
  </si>
  <si>
    <t>06-6-10191-15 ADC # 1</t>
  </si>
  <si>
    <t>900204854-4 CTA OMICRON</t>
  </si>
  <si>
    <t xml:space="preserve">CONSORCIO BERTRAND RUSSEL </t>
  </si>
  <si>
    <t>341316/125791</t>
  </si>
  <si>
    <t>006-007</t>
  </si>
  <si>
    <t>06-2-10048-16</t>
  </si>
  <si>
    <t>PC MICROS  LTDA</t>
  </si>
  <si>
    <t>06-3-10188-15 adc # 1</t>
  </si>
  <si>
    <t>MARIA FERNANDA DIAZ CORTEZ</t>
  </si>
  <si>
    <t>342916/115991</t>
  </si>
  <si>
    <t>06-3-10188-15 adc # 2</t>
  </si>
  <si>
    <t>343016/128151</t>
  </si>
  <si>
    <t>06-6-10122-15 adc # 1</t>
  </si>
  <si>
    <t>LA MONTAÑITA CONSTRUCTORES</t>
  </si>
  <si>
    <t>346216/51527</t>
  </si>
  <si>
    <t>365416/134918</t>
  </si>
  <si>
    <t>355016/48866</t>
  </si>
  <si>
    <t>365516/59504</t>
  </si>
  <si>
    <t>CAA 15</t>
  </si>
  <si>
    <t>365616/59504</t>
  </si>
  <si>
    <t>CAA 16</t>
  </si>
  <si>
    <t>365716/59504</t>
  </si>
  <si>
    <t>CAA 17</t>
  </si>
  <si>
    <t>06-6-10097-16</t>
  </si>
  <si>
    <t>CONSOR. ESTACION SUR FASE II</t>
  </si>
  <si>
    <t>ANTICIPO 20%</t>
  </si>
  <si>
    <t>06-3-10141-15 ADC # 1</t>
  </si>
  <si>
    <t>ESTUDIOS DISEÑO INTERV Y CONSTRUCCIONES</t>
  </si>
  <si>
    <t>190-191</t>
  </si>
  <si>
    <t>06-6-10032-15 ADC # 1</t>
  </si>
  <si>
    <t>H &amp; VARGAS INGENIEROS LTDA</t>
  </si>
  <si>
    <t>373416/110838</t>
  </si>
  <si>
    <t>0949</t>
  </si>
  <si>
    <t>06-6-10032-15 ADC # 2</t>
  </si>
  <si>
    <t>06-3-10036-15 adc # 1</t>
  </si>
  <si>
    <t>CONSORCIO CIVING</t>
  </si>
  <si>
    <r>
      <rPr>
        <sz val="11"/>
        <color rgb="FFFF0000"/>
        <rFont val="Calibri"/>
        <family val="2"/>
        <scheme val="minor"/>
      </rPr>
      <t>356116-</t>
    </r>
    <r>
      <rPr>
        <sz val="11"/>
        <rFont val="Calibri"/>
        <family val="2"/>
        <scheme val="minor"/>
      </rPr>
      <t>390316/48346</t>
    </r>
  </si>
  <si>
    <t>06-3-10036-15 adc # 2</t>
  </si>
  <si>
    <t>356216/48346</t>
  </si>
  <si>
    <t>06-2-10207-15</t>
  </si>
  <si>
    <t>FIRMA MUEBLES ROMERO SAS</t>
  </si>
  <si>
    <t>327916/71166</t>
  </si>
  <si>
    <t>4339-4340</t>
  </si>
  <si>
    <t>CTATO COMISION  # 4</t>
  </si>
  <si>
    <t>UNIAGRO S.A.- BOLSA</t>
  </si>
  <si>
    <r>
      <rPr>
        <sz val="11"/>
        <color rgb="FFFF0000"/>
        <rFont val="Calibri"/>
        <family val="2"/>
        <scheme val="minor"/>
      </rPr>
      <t>338916-</t>
    </r>
    <r>
      <rPr>
        <sz val="11"/>
        <rFont val="Calibri"/>
        <family val="2"/>
        <scheme val="minor"/>
      </rPr>
      <t>356016</t>
    </r>
  </si>
  <si>
    <t>06-6-10191-15</t>
  </si>
  <si>
    <t>341216/125791</t>
  </si>
  <si>
    <t>008</t>
  </si>
  <si>
    <t>06-3-10188-15</t>
  </si>
  <si>
    <t>342816/88331</t>
  </si>
  <si>
    <t>06-6-10122-15</t>
  </si>
  <si>
    <r>
      <t xml:space="preserve">211515 </t>
    </r>
    <r>
      <rPr>
        <b/>
        <sz val="11"/>
        <rFont val="Calibri"/>
        <family val="2"/>
        <scheme val="minor"/>
      </rPr>
      <t>FDN</t>
    </r>
  </si>
  <si>
    <t>346116/51527</t>
  </si>
  <si>
    <t>06-3-10114-15</t>
  </si>
  <si>
    <t>RM INGENIEROS SAS</t>
  </si>
  <si>
    <t>347316/53170</t>
  </si>
  <si>
    <t>355116/59505</t>
  </si>
  <si>
    <t>355216/59505</t>
  </si>
  <si>
    <t>06-7-10133-15</t>
  </si>
  <si>
    <t>HERNAN AVILA PUENTES</t>
  </si>
  <si>
    <t>362516/56465</t>
  </si>
  <si>
    <t>CTA COBRO # 2,3,4</t>
  </si>
  <si>
    <t>06-6-10167-15</t>
  </si>
  <si>
    <t>CONSORCIO ROMERO GONZALEZ (guayabal de siquima)</t>
  </si>
  <si>
    <t>262915 FDN</t>
  </si>
  <si>
    <t>365716/68704</t>
  </si>
  <si>
    <t>06-3-10174-15</t>
  </si>
  <si>
    <t>CONSORCIO GEAGOR-CIVING</t>
  </si>
  <si>
    <t>266515 REC. 50</t>
  </si>
  <si>
    <t>364616/68744</t>
  </si>
  <si>
    <t>06-6-10035-15</t>
  </si>
  <si>
    <t>UNION TEMPORAL TAMESIS 2015</t>
  </si>
  <si>
    <t>3742116/48325</t>
  </si>
  <si>
    <t>15-16</t>
  </si>
  <si>
    <t>06-6-10035-15 ADC # 1</t>
  </si>
  <si>
    <t>376916/48325</t>
  </si>
  <si>
    <t>06-3-10048-15</t>
  </si>
  <si>
    <t>CONSOR. INTERVENTORES TAMESIS</t>
  </si>
  <si>
    <t>376816/48324</t>
  </si>
  <si>
    <t>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</si>
</sst>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egoe UI"/>
      <family val="2"/>
    </font>
    <font>
      <b/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15" fontId="4" fillId="0" borderId="1" xfId="0" applyNumberFormat="1" applyFont="1" applyFill="1" applyBorder="1"/>
    <xf numFmtId="0" fontId="4" fillId="0" borderId="1" xfId="0" applyFont="1" applyBorder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1" fontId="5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5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horizontal="right" vertical="center" wrapText="1"/>
      <protection hidden="1"/>
    </xf>
    <xf numFmtId="43" fontId="5" fillId="2" borderId="1" xfId="1" applyFont="1" applyFill="1" applyBorder="1" applyAlignment="1" applyProtection="1">
      <alignment horizontal="right" vertical="center" wrapText="1"/>
      <protection hidden="1"/>
    </xf>
    <xf numFmtId="43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/>
    <xf numFmtId="0" fontId="0" fillId="0" borderId="1" xfId="0" applyFill="1" applyBorder="1"/>
    <xf numFmtId="43" fontId="0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Fill="1" applyBorder="1"/>
    <xf numFmtId="43" fontId="4" fillId="0" borderId="1" xfId="1" applyFont="1" applyFill="1" applyBorder="1" applyAlignment="1">
      <alignment horizontal="right"/>
    </xf>
    <xf numFmtId="43" fontId="4" fillId="0" borderId="1" xfId="1" applyFont="1" applyFill="1" applyBorder="1"/>
    <xf numFmtId="43" fontId="0" fillId="0" borderId="1" xfId="1" applyFont="1" applyFill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Fill="1"/>
    <xf numFmtId="43" fontId="7" fillId="0" borderId="0" xfId="1" applyFont="1" applyFill="1" applyProtection="1">
      <protection hidden="1"/>
    </xf>
    <xf numFmtId="43" fontId="8" fillId="0" borderId="0" xfId="1" applyFont="1" applyAlignme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43" fontId="8" fillId="0" borderId="0" xfId="1" applyFont="1" applyFill="1" applyAlignment="1">
      <alignment horizontal="center"/>
    </xf>
    <xf numFmtId="43" fontId="9" fillId="0" borderId="0" xfId="1" applyFont="1" applyFill="1" applyBorder="1" applyAlignment="1" applyProtection="1">
      <alignment horizontal="center"/>
      <protection hidden="1"/>
    </xf>
    <xf numFmtId="165" fontId="10" fillId="0" borderId="0" xfId="2" applyNumberFormat="1" applyAlignment="1" applyProtection="1"/>
    <xf numFmtId="43" fontId="0" fillId="0" borderId="0" xfId="1" applyFont="1" applyAlignment="1">
      <alignment horizontal="right"/>
    </xf>
    <xf numFmtId="0" fontId="12" fillId="0" borderId="1" xfId="0" applyNumberFormat="1" applyFont="1" applyFill="1" applyBorder="1" applyAlignment="1" applyProtection="1">
      <alignment vertical="center"/>
      <protection locked="0"/>
    </xf>
    <xf numFmtId="43" fontId="13" fillId="4" borderId="0" xfId="1" applyNumberFormat="1" applyFont="1" applyFill="1" applyAlignment="1">
      <alignment horizontal="center"/>
    </xf>
    <xf numFmtId="43" fontId="13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4" fillId="0" borderId="1" xfId="0" quotePrefix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43" fontId="3" fillId="0" borderId="1" xfId="1" quotePrefix="1" applyFont="1" applyFill="1" applyBorder="1" applyAlignment="1">
      <alignment horizontal="center" wrapText="1"/>
    </xf>
    <xf numFmtId="0" fontId="4" fillId="0" borderId="0" xfId="0" applyFont="1" applyFill="1"/>
    <xf numFmtId="0" fontId="12" fillId="0" borderId="0" xfId="0" applyNumberFormat="1" applyFont="1" applyFill="1" applyBorder="1" applyAlignment="1" applyProtection="1">
      <alignment vertical="center"/>
      <protection locked="0"/>
    </xf>
    <xf numFmtId="43" fontId="13" fillId="0" borderId="0" xfId="1" applyFont="1" applyFill="1" applyAlignment="1">
      <alignment horizontal="center"/>
    </xf>
    <xf numFmtId="43" fontId="13" fillId="0" borderId="0" xfId="1" applyNumberFormat="1" applyFont="1" applyFill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43" fontId="15" fillId="3" borderId="0" xfId="1" applyNumberFormat="1" applyFont="1" applyFill="1" applyAlignment="1">
      <alignment horizontal="center"/>
    </xf>
    <xf numFmtId="0" fontId="4" fillId="3" borderId="1" xfId="0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4" fillId="3" borderId="1" xfId="0" applyFont="1" applyFill="1" applyBorder="1"/>
    <xf numFmtId="0" fontId="0" fillId="7" borderId="1" xfId="0" applyFill="1" applyBorder="1"/>
    <xf numFmtId="43" fontId="4" fillId="0" borderId="1" xfId="1" applyNumberFormat="1" applyFont="1" applyFill="1" applyBorder="1"/>
    <xf numFmtId="0" fontId="4" fillId="7" borderId="1" xfId="0" applyFont="1" applyFill="1" applyBorder="1"/>
    <xf numFmtId="15" fontId="4" fillId="7" borderId="1" xfId="0" applyNumberFormat="1" applyFont="1" applyFill="1" applyBorder="1"/>
    <xf numFmtId="43" fontId="4" fillId="7" borderId="1" xfId="1" applyFont="1" applyFill="1" applyBorder="1"/>
    <xf numFmtId="14" fontId="4" fillId="0" borderId="1" xfId="1" applyNumberFormat="1" applyFont="1" applyFill="1" applyBorder="1"/>
    <xf numFmtId="15" fontId="4" fillId="3" borderId="1" xfId="0" applyNumberFormat="1" applyFont="1" applyFill="1" applyBorder="1"/>
    <xf numFmtId="0" fontId="0" fillId="5" borderId="1" xfId="0" applyFill="1" applyBorder="1"/>
    <xf numFmtId="14" fontId="0" fillId="3" borderId="1" xfId="1" applyNumberFormat="1" applyFont="1" applyFill="1" applyBorder="1"/>
    <xf numFmtId="43" fontId="4" fillId="7" borderId="1" xfId="1" applyFont="1" applyFill="1" applyBorder="1" applyAlignment="1">
      <alignment horizontal="right"/>
    </xf>
    <xf numFmtId="43" fontId="0" fillId="7" borderId="1" xfId="1" applyFont="1" applyFill="1" applyBorder="1"/>
    <xf numFmtId="43" fontId="2" fillId="7" borderId="0" xfId="1" applyFont="1" applyFill="1"/>
    <xf numFmtId="0" fontId="4" fillId="7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/>
    </xf>
    <xf numFmtId="14" fontId="4" fillId="7" borderId="1" xfId="0" applyNumberFormat="1" applyFont="1" applyFill="1" applyBorder="1"/>
    <xf numFmtId="0" fontId="0" fillId="0" borderId="1" xfId="0" quotePrefix="1" applyFill="1" applyBorder="1" applyAlignment="1">
      <alignment horizontal="center"/>
    </xf>
    <xf numFmtId="14" fontId="0" fillId="0" borderId="1" xfId="1" applyNumberFormat="1" applyFont="1" applyFill="1" applyBorder="1"/>
    <xf numFmtId="0" fontId="4" fillId="0" borderId="1" xfId="0" quotePrefix="1" applyFont="1" applyBorder="1" applyAlignment="1">
      <alignment horizontal="center"/>
    </xf>
    <xf numFmtId="0" fontId="4" fillId="0" borderId="7" xfId="0" applyFont="1" applyFill="1" applyBorder="1"/>
    <xf numFmtId="0" fontId="4" fillId="0" borderId="1" xfId="0" applyFont="1" applyBorder="1" applyAlignment="1">
      <alignment horizontal="center" wrapText="1"/>
    </xf>
    <xf numFmtId="0" fontId="4" fillId="7" borderId="1" xfId="0" quotePrefix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4" fillId="0" borderId="2" xfId="0" applyFont="1" applyBorder="1"/>
    <xf numFmtId="44" fontId="4" fillId="0" borderId="1" xfId="6" applyFont="1" applyFill="1" applyBorder="1"/>
    <xf numFmtId="43" fontId="4" fillId="3" borderId="1" xfId="1" applyFont="1" applyFill="1" applyBorder="1"/>
    <xf numFmtId="0" fontId="4" fillId="3" borderId="1" xfId="0" quotePrefix="1" applyFont="1" applyFill="1" applyBorder="1" applyAlignment="1">
      <alignment horizontal="center"/>
    </xf>
    <xf numFmtId="43" fontId="1" fillId="0" borderId="1" xfId="1" applyFont="1" applyFill="1" applyBorder="1"/>
    <xf numFmtId="165" fontId="0" fillId="0" borderId="4" xfId="5" applyFont="1" applyBorder="1" applyAlignment="1">
      <alignment horizontal="right"/>
    </xf>
    <xf numFmtId="43" fontId="15" fillId="0" borderId="0" xfId="1" applyNumberFormat="1" applyFont="1" applyFill="1" applyAlignment="1">
      <alignment horizontal="center"/>
    </xf>
    <xf numFmtId="0" fontId="0" fillId="7" borderId="1" xfId="0" applyFont="1" applyFill="1" applyBorder="1" applyAlignment="1">
      <alignment wrapText="1"/>
    </xf>
    <xf numFmtId="15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43" fontId="0" fillId="7" borderId="1" xfId="1" applyFont="1" applyFill="1" applyBorder="1" applyAlignment="1">
      <alignment horizontal="right"/>
    </xf>
    <xf numFmtId="0" fontId="16" fillId="7" borderId="1" xfId="0" quotePrefix="1" applyFont="1" applyFill="1" applyBorder="1" applyAlignment="1">
      <alignment horizontal="center"/>
    </xf>
    <xf numFmtId="43" fontId="4" fillId="7" borderId="1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43" fontId="0" fillId="5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0" fontId="0" fillId="0" borderId="7" xfId="0" applyFill="1" applyBorder="1"/>
    <xf numFmtId="0" fontId="0" fillId="3" borderId="1" xfId="0" applyFill="1" applyBorder="1" applyAlignment="1">
      <alignment horizontal="center"/>
    </xf>
    <xf numFmtId="43" fontId="11" fillId="3" borderId="1" xfId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8" borderId="1" xfId="0" applyFill="1" applyBorder="1"/>
    <xf numFmtId="0" fontId="11" fillId="0" borderId="1" xfId="0" applyFont="1" applyBorder="1"/>
    <xf numFmtId="0" fontId="0" fillId="0" borderId="1" xfId="0" applyFill="1" applyBorder="1" applyAlignment="1">
      <alignment horizontal="center"/>
    </xf>
    <xf numFmtId="43" fontId="0" fillId="5" borderId="0" xfId="1" applyFont="1" applyFill="1"/>
    <xf numFmtId="0" fontId="4" fillId="0" borderId="1" xfId="0" applyFont="1" applyFill="1" applyBorder="1" applyAlignment="1">
      <alignment horizontal="right"/>
    </xf>
    <xf numFmtId="43" fontId="11" fillId="5" borderId="5" xfId="1" applyFont="1" applyFill="1" applyBorder="1" applyAlignment="1"/>
    <xf numFmtId="0" fontId="0" fillId="7" borderId="1" xfId="0" quotePrefix="1" applyFont="1" applyFill="1" applyBorder="1" applyAlignment="1">
      <alignment horizontal="center"/>
    </xf>
    <xf numFmtId="14" fontId="4" fillId="0" borderId="1" xfId="0" applyNumberFormat="1" applyFont="1" applyFill="1" applyBorder="1"/>
    <xf numFmtId="0" fontId="4" fillId="5" borderId="2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16" fillId="0" borderId="1" xfId="0" applyFont="1" applyFill="1" applyBorder="1" applyAlignment="1"/>
    <xf numFmtId="0" fontId="16" fillId="0" borderId="3" xfId="0" applyFont="1" applyFill="1" applyBorder="1" applyAlignment="1">
      <alignment horizontal="right"/>
    </xf>
    <xf numFmtId="0" fontId="16" fillId="0" borderId="6" xfId="0" applyFont="1" applyFill="1" applyBorder="1" applyAlignment="1">
      <alignment horizontal="right"/>
    </xf>
    <xf numFmtId="14" fontId="0" fillId="0" borderId="1" xfId="0" applyNumberFormat="1" applyFill="1" applyBorder="1"/>
    <xf numFmtId="0" fontId="4" fillId="9" borderId="1" xfId="0" applyFont="1" applyFill="1" applyBorder="1"/>
    <xf numFmtId="15" fontId="4" fillId="9" borderId="1" xfId="0" applyNumberFormat="1" applyFont="1" applyFill="1" applyBorder="1"/>
    <xf numFmtId="0" fontId="4" fillId="9" borderId="1" xfId="0" applyFont="1" applyFill="1" applyBorder="1" applyAlignment="1">
      <alignment horizontal="right"/>
    </xf>
    <xf numFmtId="43" fontId="4" fillId="9" borderId="1" xfId="1" applyFont="1" applyFill="1" applyBorder="1"/>
    <xf numFmtId="0" fontId="4" fillId="9" borderId="1" xfId="0" quotePrefix="1" applyFont="1" applyFill="1" applyBorder="1" applyAlignment="1">
      <alignment horizontal="center"/>
    </xf>
    <xf numFmtId="165" fontId="18" fillId="0" borderId="1" xfId="5" applyFont="1" applyFill="1" applyBorder="1"/>
    <xf numFmtId="43" fontId="3" fillId="3" borderId="1" xfId="1" quotePrefix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11" fillId="0" borderId="1" xfId="1" applyFont="1" applyBorder="1" applyAlignment="1">
      <alignment horizontal="right"/>
    </xf>
    <xf numFmtId="14" fontId="19" fillId="0" borderId="0" xfId="0" applyNumberFormat="1" applyFont="1" applyAlignment="1">
      <alignment vertical="center"/>
    </xf>
    <xf numFmtId="14" fontId="11" fillId="0" borderId="1" xfId="1" applyNumberFormat="1" applyFont="1" applyFill="1" applyBorder="1"/>
    <xf numFmtId="14" fontId="4" fillId="0" borderId="1" xfId="0" applyNumberFormat="1" applyFont="1" applyBorder="1"/>
    <xf numFmtId="14" fontId="4" fillId="0" borderId="1" xfId="1" applyNumberFormat="1" applyFont="1" applyBorder="1"/>
    <xf numFmtId="14" fontId="4" fillId="0" borderId="1" xfId="0" applyNumberFormat="1" applyFont="1" applyFill="1" applyBorder="1" applyAlignment="1">
      <alignment horizontal="right"/>
    </xf>
    <xf numFmtId="14" fontId="0" fillId="3" borderId="1" xfId="0" applyNumberFormat="1" applyFill="1" applyBorder="1"/>
    <xf numFmtId="14" fontId="0" fillId="0" borderId="5" xfId="1" applyNumberFormat="1" applyFont="1" applyFill="1" applyBorder="1"/>
    <xf numFmtId="43" fontId="11" fillId="0" borderId="5" xfId="1" applyFont="1" applyFill="1" applyBorder="1"/>
    <xf numFmtId="14" fontId="19" fillId="0" borderId="1" xfId="0" applyNumberFormat="1" applyFont="1" applyBorder="1" applyAlignment="1">
      <alignment vertical="center"/>
    </xf>
    <xf numFmtId="0" fontId="0" fillId="7" borderId="1" xfId="0" quotePrefix="1" applyFill="1" applyBorder="1" applyAlignment="1">
      <alignment horizontal="center"/>
    </xf>
    <xf numFmtId="0" fontId="0" fillId="11" borderId="1" xfId="0" applyFill="1" applyBorder="1"/>
    <xf numFmtId="0" fontId="20" fillId="7" borderId="1" xfId="0" applyFont="1" applyFill="1" applyBorder="1"/>
    <xf numFmtId="0" fontId="16" fillId="0" borderId="3" xfId="0" applyFont="1" applyFill="1" applyBorder="1" applyAlignment="1"/>
    <xf numFmtId="0" fontId="11" fillId="7" borderId="1" xfId="0" applyFont="1" applyFill="1" applyBorder="1" applyAlignment="1">
      <alignment horizontal="center"/>
    </xf>
    <xf numFmtId="165" fontId="4" fillId="7" borderId="1" xfId="5" applyFont="1" applyFill="1" applyBorder="1" applyAlignment="1">
      <alignment horizontal="right"/>
    </xf>
    <xf numFmtId="0" fontId="16" fillId="0" borderId="1" xfId="0" applyFont="1" applyFill="1" applyBorder="1"/>
    <xf numFmtId="0" fontId="2" fillId="7" borderId="1" xfId="0" applyFont="1" applyFill="1" applyBorder="1" applyAlignment="1">
      <alignment horizontal="center"/>
    </xf>
    <xf numFmtId="0" fontId="0" fillId="7" borderId="3" xfId="0" quotePrefix="1" applyFill="1" applyBorder="1" applyAlignment="1">
      <alignment horizontal="center"/>
    </xf>
    <xf numFmtId="0" fontId="0" fillId="7" borderId="6" xfId="0" quotePrefix="1" applyFill="1" applyBorder="1" applyAlignment="1">
      <alignment horizontal="center"/>
    </xf>
    <xf numFmtId="15" fontId="4" fillId="7" borderId="1" xfId="0" applyNumberFormat="1" applyFont="1" applyFill="1" applyBorder="1" applyAlignment="1">
      <alignment horizontal="right"/>
    </xf>
    <xf numFmtId="43" fontId="4" fillId="7" borderId="1" xfId="1" applyFont="1" applyFill="1" applyBorder="1" applyAlignment="1">
      <alignment horizontal="center"/>
    </xf>
    <xf numFmtId="0" fontId="16" fillId="7" borderId="1" xfId="0" quotePrefix="1" applyFont="1" applyFill="1" applyBorder="1" applyAlignment="1">
      <alignment horizontal="center"/>
    </xf>
    <xf numFmtId="0" fontId="4" fillId="11" borderId="1" xfId="0" applyFont="1" applyFill="1" applyBorder="1"/>
    <xf numFmtId="0" fontId="16" fillId="0" borderId="6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16" fillId="7" borderId="1" xfId="0" applyFont="1" applyFill="1" applyBorder="1" applyAlignment="1">
      <alignment horizontal="right"/>
    </xf>
    <xf numFmtId="14" fontId="4" fillId="7" borderId="1" xfId="0" applyNumberFormat="1" applyFont="1" applyFill="1" applyBorder="1" applyAlignment="1">
      <alignment horizontal="right"/>
    </xf>
    <xf numFmtId="0" fontId="0" fillId="10" borderId="1" xfId="0" applyFill="1" applyBorder="1"/>
    <xf numFmtId="15" fontId="4" fillId="10" borderId="1" xfId="0" applyNumberFormat="1" applyFont="1" applyFill="1" applyBorder="1"/>
    <xf numFmtId="0" fontId="0" fillId="10" borderId="1" xfId="0" applyFill="1" applyBorder="1" applyAlignment="1">
      <alignment horizontal="right"/>
    </xf>
    <xf numFmtId="43" fontId="0" fillId="10" borderId="1" xfId="1" applyFont="1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43" fontId="4" fillId="7" borderId="1" xfId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4" fontId="4" fillId="10" borderId="1" xfId="0" applyNumberFormat="1" applyFont="1" applyFill="1" applyBorder="1"/>
    <xf numFmtId="0" fontId="16" fillId="0" borderId="7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</cellXfs>
  <cellStyles count="7">
    <cellStyle name="Hipervínculo" xfId="2" builtinId="8"/>
    <cellStyle name="Hipervínculo 2" xfId="3"/>
    <cellStyle name="Millares" xfId="1" builtinId="3"/>
    <cellStyle name="Millares 2" xfId="5"/>
    <cellStyle name="Moneda" xfId="6" builtinId="4"/>
    <cellStyle name="Moneda 2" xfId="4"/>
    <cellStyle name="Normal" xfId="0" builtinId="0"/>
  </cellStyles>
  <dxfs count="0"/>
  <tableStyles count="0" defaultTableStyle="TableStyleMedium2" defaultPivotStyle="PivotStyleLight16"/>
  <colors>
    <mruColors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50"/>
  <sheetViews>
    <sheetView zoomScale="60" zoomScaleNormal="60" workbookViewId="0">
      <pane ySplit="10" topLeftCell="A71" activePane="bottomLeft" state="frozen"/>
      <selection activeCell="A196" sqref="A196"/>
      <selection pane="bottomLeft" activeCell="A139" sqref="A139:A149"/>
    </sheetView>
  </sheetViews>
  <sheetFormatPr baseColWidth="10" defaultRowHeight="23.25" customHeight="1" x14ac:dyDescent="0.25"/>
  <cols>
    <col min="1" max="1" width="9.5703125" style="40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9" hidden="1" customWidth="1"/>
    <col min="9" max="9" width="44.7109375" style="37" customWidth="1"/>
    <col min="10" max="10" width="24.7109375" style="29" customWidth="1"/>
    <col min="11" max="11" width="25.85546875" customWidth="1"/>
    <col min="12" max="12" width="28.140625" hidden="1" customWidth="1"/>
    <col min="13" max="13" width="29.140625" style="22" hidden="1" customWidth="1"/>
    <col min="14" max="14" width="34.140625" style="22" customWidth="1"/>
    <col min="15" max="15" width="43.28515625" style="22" customWidth="1"/>
    <col min="16" max="16" width="32" style="22" customWidth="1"/>
    <col min="17" max="17" width="40.5703125" style="22" customWidth="1"/>
    <col min="18" max="18" width="34.42578125" style="22" customWidth="1"/>
    <col min="19" max="19" width="34" style="22" customWidth="1"/>
    <col min="20" max="20" width="44.28515625" style="22" customWidth="1"/>
    <col min="21" max="21" width="33.5703125" style="22" customWidth="1"/>
    <col min="22" max="110" width="11.42578125" style="22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30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41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41"/>
    </row>
    <row r="4" spans="1:110" ht="23.25" customHeight="1" x14ac:dyDescent="0.25">
      <c r="A4" s="23"/>
      <c r="B4" s="24"/>
      <c r="C4" s="25"/>
      <c r="D4" s="26"/>
      <c r="E4" s="27"/>
      <c r="F4" s="28"/>
      <c r="H4"/>
      <c r="I4" s="23"/>
      <c r="J4" s="24"/>
      <c r="K4" s="25"/>
      <c r="L4" s="41"/>
    </row>
    <row r="5" spans="1:110" ht="23.25" customHeight="1" x14ac:dyDescent="0.25">
      <c r="A5" s="107" t="s">
        <v>412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41"/>
    </row>
    <row r="6" spans="1:110" ht="23.25" customHeight="1" x14ac:dyDescent="0.25">
      <c r="A6" s="22"/>
      <c r="H6"/>
      <c r="I6"/>
      <c r="J6"/>
      <c r="L6" t="s">
        <v>15</v>
      </c>
    </row>
    <row r="7" spans="1:110" ht="23.25" customHeight="1" x14ac:dyDescent="0.25">
      <c r="A7" s="108" t="s">
        <v>22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42"/>
      <c r="J8" s="43"/>
      <c r="K8" s="22"/>
      <c r="L8" t="s">
        <v>18</v>
      </c>
    </row>
    <row r="9" spans="1:110" ht="23.25" customHeight="1" x14ac:dyDescent="0.25">
      <c r="G9" s="32" t="s">
        <v>19</v>
      </c>
      <c r="H9" s="31">
        <f>10399521*0.16</f>
        <v>1663923.36</v>
      </c>
      <c r="I9" s="43"/>
      <c r="J9" s="46" t="s">
        <v>23</v>
      </c>
      <c r="K9" s="98" t="s">
        <v>65</v>
      </c>
      <c r="L9" t="s">
        <v>20</v>
      </c>
    </row>
    <row r="10" spans="1:110" s="33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</row>
    <row r="11" spans="1:110" ht="48" customHeight="1" x14ac:dyDescent="0.25">
      <c r="A11" s="109">
        <v>553</v>
      </c>
      <c r="B11" s="49" t="s">
        <v>99</v>
      </c>
      <c r="C11" s="49">
        <v>800198591</v>
      </c>
      <c r="D11" s="56">
        <v>42662</v>
      </c>
      <c r="E11" s="49" t="s">
        <v>100</v>
      </c>
      <c r="F11" s="49">
        <v>199216</v>
      </c>
      <c r="G11" s="47" t="s">
        <v>164</v>
      </c>
      <c r="H11" s="48">
        <v>3448276</v>
      </c>
      <c r="I11" s="77">
        <v>7719</v>
      </c>
      <c r="J11" s="90">
        <v>25000000</v>
      </c>
      <c r="K11" s="58">
        <v>42675</v>
      </c>
      <c r="L11" s="58"/>
      <c r="M11" s="12">
        <v>284766616</v>
      </c>
    </row>
    <row r="12" spans="1:110" ht="23.25" customHeight="1" x14ac:dyDescent="0.25">
      <c r="A12" s="109">
        <f>A11+1</f>
        <v>554</v>
      </c>
      <c r="B12" s="11" t="s">
        <v>156</v>
      </c>
      <c r="C12" s="11" t="s">
        <v>157</v>
      </c>
      <c r="D12" s="1">
        <v>42662</v>
      </c>
      <c r="E12" s="11" t="s">
        <v>158</v>
      </c>
      <c r="F12" s="11">
        <v>110616</v>
      </c>
      <c r="G12" s="34" t="s">
        <v>165</v>
      </c>
      <c r="H12" s="13">
        <f>53746188.29+112504956.45+35071313.75</f>
        <v>201322458.49000001</v>
      </c>
      <c r="I12" s="14" t="s">
        <v>166</v>
      </c>
      <c r="J12" s="19">
        <f>278952285.18+377018787.71+1060457854.14+1012319746.86</f>
        <v>2728748673.8899999</v>
      </c>
      <c r="K12" s="68">
        <v>42675</v>
      </c>
      <c r="L12" s="68">
        <v>42675</v>
      </c>
      <c r="M12" s="12">
        <v>284769716</v>
      </c>
    </row>
    <row r="13" spans="1:110" ht="23.25" customHeight="1" x14ac:dyDescent="0.25">
      <c r="A13" s="109">
        <f>A12+1</f>
        <v>555</v>
      </c>
      <c r="B13" s="2" t="s">
        <v>117</v>
      </c>
      <c r="C13" s="2">
        <v>900128706</v>
      </c>
      <c r="D13" s="1">
        <v>42662</v>
      </c>
      <c r="E13" s="2" t="s">
        <v>118</v>
      </c>
      <c r="F13" s="15">
        <v>616</v>
      </c>
      <c r="G13" s="99" t="s">
        <v>167</v>
      </c>
      <c r="H13" s="17">
        <f>201807.15+60552.66</f>
        <v>262359.81</v>
      </c>
      <c r="I13" s="35" t="s">
        <v>168</v>
      </c>
      <c r="J13" s="17">
        <f>50695636.6</f>
        <v>50695636.600000001</v>
      </c>
      <c r="K13" s="68">
        <v>42675</v>
      </c>
      <c r="L13" s="68">
        <v>42675</v>
      </c>
      <c r="M13" s="12">
        <v>284778516</v>
      </c>
    </row>
    <row r="14" spans="1:110" ht="23.25" customHeight="1" x14ac:dyDescent="0.25">
      <c r="A14" s="109">
        <f>A13+1</f>
        <v>556</v>
      </c>
      <c r="B14" s="11" t="s">
        <v>169</v>
      </c>
      <c r="C14" s="11">
        <v>830070987</v>
      </c>
      <c r="D14" s="1">
        <v>42662</v>
      </c>
      <c r="E14" s="11" t="s">
        <v>55</v>
      </c>
      <c r="F14" s="94" t="s">
        <v>170</v>
      </c>
      <c r="G14" s="34" t="s">
        <v>171</v>
      </c>
      <c r="H14" s="13">
        <v>58815830.5</v>
      </c>
      <c r="I14" s="14">
        <v>128378</v>
      </c>
      <c r="J14" s="13">
        <f>218903309.36</f>
        <v>218903309.36000001</v>
      </c>
      <c r="K14" s="68">
        <v>42675</v>
      </c>
      <c r="L14" s="68">
        <v>42675</v>
      </c>
      <c r="M14" s="12">
        <v>284786016</v>
      </c>
    </row>
    <row r="15" spans="1:110" ht="23.25" customHeight="1" x14ac:dyDescent="0.25">
      <c r="A15" s="44">
        <f t="shared" ref="A15:A66" si="0">A14+1</f>
        <v>557</v>
      </c>
      <c r="B15" s="103" t="s">
        <v>65</v>
      </c>
      <c r="C15" s="104"/>
      <c r="D15" s="104"/>
      <c r="E15" s="104"/>
      <c r="F15" s="104"/>
      <c r="G15" s="104"/>
      <c r="H15" s="104"/>
      <c r="I15" s="104"/>
      <c r="J15" s="104"/>
      <c r="K15" s="105"/>
      <c r="L15" s="68"/>
      <c r="M15" s="12"/>
    </row>
    <row r="16" spans="1:110" ht="23.25" customHeight="1" x14ac:dyDescent="0.25">
      <c r="A16" s="109">
        <f t="shared" si="0"/>
        <v>558</v>
      </c>
      <c r="B16" s="2" t="s">
        <v>173</v>
      </c>
      <c r="C16" s="2">
        <v>900346479</v>
      </c>
      <c r="D16" s="1">
        <v>42663</v>
      </c>
      <c r="E16" s="2" t="s">
        <v>174</v>
      </c>
      <c r="F16" s="2">
        <v>238716</v>
      </c>
      <c r="G16" s="34" t="s">
        <v>175</v>
      </c>
      <c r="H16" s="13">
        <v>11588039.199999999</v>
      </c>
      <c r="I16" s="20">
        <v>188</v>
      </c>
      <c r="J16" s="13">
        <v>84013284.239999995</v>
      </c>
      <c r="K16" s="68">
        <v>42682</v>
      </c>
      <c r="L16" s="68">
        <v>42682</v>
      </c>
      <c r="M16" s="12">
        <v>284790116</v>
      </c>
    </row>
    <row r="17" spans="1:13" ht="23.25" customHeight="1" x14ac:dyDescent="0.25">
      <c r="A17" s="109">
        <f t="shared" si="0"/>
        <v>559</v>
      </c>
      <c r="B17" s="15" t="s">
        <v>176</v>
      </c>
      <c r="C17" s="15">
        <v>800007813</v>
      </c>
      <c r="D17" s="1">
        <v>42663</v>
      </c>
      <c r="E17" s="15" t="s">
        <v>177</v>
      </c>
      <c r="F17" s="15">
        <v>1316</v>
      </c>
      <c r="G17" s="99" t="s">
        <v>178</v>
      </c>
      <c r="H17" s="17">
        <v>0</v>
      </c>
      <c r="I17" s="35">
        <v>9116011460</v>
      </c>
      <c r="J17" s="17">
        <v>159192844</v>
      </c>
      <c r="K17" s="68">
        <v>42682</v>
      </c>
      <c r="L17" s="68">
        <v>42682</v>
      </c>
      <c r="M17" s="57"/>
    </row>
    <row r="18" spans="1:13" ht="23.25" customHeight="1" x14ac:dyDescent="0.25">
      <c r="A18" s="109">
        <f t="shared" si="0"/>
        <v>560</v>
      </c>
      <c r="B18" s="15" t="s">
        <v>179</v>
      </c>
      <c r="C18" s="15">
        <v>900220462</v>
      </c>
      <c r="D18" s="1">
        <v>42663</v>
      </c>
      <c r="E18" s="15" t="s">
        <v>180</v>
      </c>
      <c r="F18" s="15">
        <v>178716</v>
      </c>
      <c r="G18" s="99" t="s">
        <v>181</v>
      </c>
      <c r="H18" s="17">
        <v>96000</v>
      </c>
      <c r="I18" s="35" t="s">
        <v>182</v>
      </c>
      <c r="J18" s="17">
        <v>696000</v>
      </c>
      <c r="K18" s="68">
        <v>42682</v>
      </c>
      <c r="L18" s="68">
        <v>42682</v>
      </c>
      <c r="M18" s="12">
        <v>284799016</v>
      </c>
    </row>
    <row r="19" spans="1:13" ht="23.25" customHeight="1" x14ac:dyDescent="0.25">
      <c r="A19" s="44">
        <f t="shared" si="0"/>
        <v>561</v>
      </c>
      <c r="B19" s="103" t="s">
        <v>65</v>
      </c>
      <c r="C19" s="104">
        <v>52527584</v>
      </c>
      <c r="D19" s="104">
        <v>42664</v>
      </c>
      <c r="E19" s="104" t="s">
        <v>184</v>
      </c>
      <c r="F19" s="104">
        <v>52116</v>
      </c>
      <c r="G19" s="104">
        <v>345916</v>
      </c>
      <c r="H19" s="104">
        <v>1652299.72</v>
      </c>
      <c r="I19" s="104">
        <v>140</v>
      </c>
      <c r="J19" s="104"/>
      <c r="K19" s="105"/>
      <c r="L19" s="68"/>
      <c r="M19" s="12">
        <v>284809316</v>
      </c>
    </row>
    <row r="20" spans="1:13" ht="23.25" customHeight="1" x14ac:dyDescent="0.25">
      <c r="A20" s="109">
        <f t="shared" si="0"/>
        <v>562</v>
      </c>
      <c r="B20" s="15" t="s">
        <v>37</v>
      </c>
      <c r="C20" s="2">
        <v>1098636642</v>
      </c>
      <c r="D20" s="1">
        <v>42664</v>
      </c>
      <c r="E20" s="2" t="s">
        <v>49</v>
      </c>
      <c r="F20" s="15">
        <v>174616</v>
      </c>
      <c r="G20" s="99">
        <v>346016</v>
      </c>
      <c r="H20" s="16">
        <v>0</v>
      </c>
      <c r="I20" s="39" t="s">
        <v>83</v>
      </c>
      <c r="J20" s="17">
        <v>3085716</v>
      </c>
      <c r="K20" s="68">
        <v>42682</v>
      </c>
      <c r="L20" s="68"/>
      <c r="M20" s="12">
        <v>284823116</v>
      </c>
    </row>
    <row r="21" spans="1:13" ht="23.25" customHeight="1" x14ac:dyDescent="0.25">
      <c r="A21" s="110">
        <f t="shared" si="0"/>
        <v>563</v>
      </c>
      <c r="B21" s="2" t="s">
        <v>27</v>
      </c>
      <c r="C21" s="2">
        <v>800075003</v>
      </c>
      <c r="D21" s="1">
        <v>42664</v>
      </c>
      <c r="E21" s="106" t="s">
        <v>45</v>
      </c>
      <c r="F21" s="2">
        <v>42516</v>
      </c>
      <c r="G21" s="34" t="s">
        <v>185</v>
      </c>
      <c r="H21" s="13">
        <v>3899968</v>
      </c>
      <c r="I21" s="36" t="s">
        <v>186</v>
      </c>
      <c r="J21" s="13">
        <f>400366613-8308805</f>
        <v>392057808</v>
      </c>
      <c r="K21" s="68">
        <v>42682</v>
      </c>
      <c r="L21" s="68">
        <v>42682</v>
      </c>
      <c r="M21" s="12">
        <v>284864816</v>
      </c>
    </row>
    <row r="22" spans="1:13" ht="23.25" customHeight="1" x14ac:dyDescent="0.25">
      <c r="A22" s="111"/>
      <c r="B22" s="2" t="s">
        <v>46</v>
      </c>
      <c r="C22" s="2">
        <v>800075003</v>
      </c>
      <c r="D22" s="1">
        <v>42664</v>
      </c>
      <c r="E22" s="106"/>
      <c r="F22" s="2">
        <v>236616</v>
      </c>
      <c r="G22" s="34" t="s">
        <v>187</v>
      </c>
      <c r="H22" s="13">
        <v>2019607</v>
      </c>
      <c r="I22" s="36">
        <v>61279</v>
      </c>
      <c r="J22" s="13">
        <v>211827697</v>
      </c>
      <c r="K22" s="68">
        <v>42682</v>
      </c>
      <c r="L22" s="68">
        <v>42682</v>
      </c>
      <c r="M22" s="12">
        <v>286173216</v>
      </c>
    </row>
    <row r="23" spans="1:13" ht="23.25" customHeight="1" x14ac:dyDescent="0.25">
      <c r="A23" s="109">
        <f>A21+1</f>
        <v>564</v>
      </c>
      <c r="B23" s="15" t="s">
        <v>188</v>
      </c>
      <c r="C23" s="2">
        <v>899999073</v>
      </c>
      <c r="D23" s="1">
        <v>42664</v>
      </c>
      <c r="E23" s="2" t="s">
        <v>189</v>
      </c>
      <c r="F23" s="15">
        <v>276116</v>
      </c>
      <c r="G23" s="99" t="s">
        <v>190</v>
      </c>
      <c r="H23" s="16">
        <v>540290.71</v>
      </c>
      <c r="I23" s="39" t="s">
        <v>191</v>
      </c>
      <c r="J23" s="17">
        <f>3917107.65*2</f>
        <v>7834215.2999999998</v>
      </c>
      <c r="K23" s="112">
        <v>42682</v>
      </c>
      <c r="L23" s="112">
        <v>42682</v>
      </c>
      <c r="M23" s="12"/>
    </row>
    <row r="24" spans="1:13" ht="23.25" customHeight="1" x14ac:dyDescent="0.25">
      <c r="A24" s="109">
        <f t="shared" si="0"/>
        <v>565</v>
      </c>
      <c r="B24" s="11" t="s">
        <v>192</v>
      </c>
      <c r="C24" s="11">
        <v>804002893</v>
      </c>
      <c r="D24" s="1">
        <v>42664</v>
      </c>
      <c r="E24" s="12" t="s">
        <v>193</v>
      </c>
      <c r="F24" s="11">
        <v>199416</v>
      </c>
      <c r="G24" s="34" t="s">
        <v>194</v>
      </c>
      <c r="H24" s="78">
        <v>1187807.17</v>
      </c>
      <c r="I24" s="67">
        <v>582</v>
      </c>
      <c r="J24" s="78">
        <v>8611602</v>
      </c>
      <c r="K24" s="112">
        <v>42682</v>
      </c>
      <c r="L24" s="12"/>
      <c r="M24" s="12">
        <v>286184816</v>
      </c>
    </row>
    <row r="25" spans="1:13" ht="23.25" customHeight="1" x14ac:dyDescent="0.25">
      <c r="A25" s="109">
        <f t="shared" si="0"/>
        <v>566</v>
      </c>
      <c r="B25" s="49" t="s">
        <v>195</v>
      </c>
      <c r="C25" s="49">
        <v>900197174</v>
      </c>
      <c r="D25" s="56">
        <v>42664</v>
      </c>
      <c r="E25" s="49" t="s">
        <v>196</v>
      </c>
      <c r="F25" s="49">
        <v>245616</v>
      </c>
      <c r="G25" s="47" t="s">
        <v>197</v>
      </c>
      <c r="H25" s="76">
        <f>904345.37+348139</f>
        <v>1252484.3700000001</v>
      </c>
      <c r="I25" s="77" t="s">
        <v>198</v>
      </c>
      <c r="J25" s="76">
        <f>6556503.92+2524009</f>
        <v>9080512.9199999999</v>
      </c>
      <c r="K25" s="130">
        <v>42682</v>
      </c>
      <c r="L25" s="68"/>
      <c r="M25" s="12">
        <v>286209416</v>
      </c>
    </row>
    <row r="26" spans="1:13" ht="23.25" customHeight="1" x14ac:dyDescent="0.25">
      <c r="A26" s="109">
        <f t="shared" si="0"/>
        <v>567</v>
      </c>
      <c r="B26" s="11" t="s">
        <v>59</v>
      </c>
      <c r="C26" s="11">
        <v>79110089</v>
      </c>
      <c r="D26" s="1">
        <v>42664</v>
      </c>
      <c r="E26" s="11" t="s">
        <v>60</v>
      </c>
      <c r="F26" s="11">
        <v>88016</v>
      </c>
      <c r="G26" s="34" t="s">
        <v>199</v>
      </c>
      <c r="H26" s="13">
        <v>0</v>
      </c>
      <c r="I26" s="14" t="s">
        <v>93</v>
      </c>
      <c r="J26" s="13">
        <f>8000000</f>
        <v>8000000</v>
      </c>
      <c r="K26" s="112">
        <v>42682</v>
      </c>
      <c r="L26" s="15"/>
      <c r="M26" s="12">
        <v>286225116</v>
      </c>
    </row>
    <row r="27" spans="1:13" ht="23.25" customHeight="1" x14ac:dyDescent="0.25">
      <c r="A27" s="109">
        <f t="shared" si="0"/>
        <v>568</v>
      </c>
      <c r="B27" s="11" t="s">
        <v>200</v>
      </c>
      <c r="C27" s="11">
        <v>800141397</v>
      </c>
      <c r="D27" s="1">
        <v>42664</v>
      </c>
      <c r="E27" s="11" t="s">
        <v>201</v>
      </c>
      <c r="F27" s="11">
        <v>157616</v>
      </c>
      <c r="G27" s="34" t="s">
        <v>202</v>
      </c>
      <c r="H27" s="13">
        <v>0</v>
      </c>
      <c r="I27" s="14" t="s">
        <v>203</v>
      </c>
      <c r="J27" s="13">
        <f>8994.72*3500</f>
        <v>31481519.999999996</v>
      </c>
      <c r="K27" s="68">
        <v>42682</v>
      </c>
      <c r="L27" s="68">
        <v>42682</v>
      </c>
      <c r="M27" s="11">
        <v>286259516</v>
      </c>
    </row>
    <row r="28" spans="1:13" ht="36.75" customHeight="1" x14ac:dyDescent="0.25">
      <c r="A28" s="109">
        <f t="shared" si="0"/>
        <v>569</v>
      </c>
      <c r="B28" s="2" t="s">
        <v>141</v>
      </c>
      <c r="C28" s="2">
        <v>79645676</v>
      </c>
      <c r="D28" s="1">
        <v>42671</v>
      </c>
      <c r="E28" s="2" t="s">
        <v>142</v>
      </c>
      <c r="F28" s="2">
        <v>157716</v>
      </c>
      <c r="G28" s="99" t="s">
        <v>204</v>
      </c>
      <c r="H28" s="19">
        <v>945812.81</v>
      </c>
      <c r="I28" s="69">
        <v>84</v>
      </c>
      <c r="J28" s="19">
        <v>6857142.8499999996</v>
      </c>
      <c r="K28" s="68">
        <v>42682</v>
      </c>
      <c r="L28" s="68">
        <v>42704</v>
      </c>
      <c r="M28" s="100"/>
    </row>
    <row r="29" spans="1:13" ht="23.25" customHeight="1" x14ac:dyDescent="0.25">
      <c r="A29" s="109">
        <f t="shared" si="0"/>
        <v>570</v>
      </c>
      <c r="B29" s="15" t="s">
        <v>126</v>
      </c>
      <c r="C29" s="15">
        <v>80437758</v>
      </c>
      <c r="D29" s="1">
        <v>42671</v>
      </c>
      <c r="E29" s="15" t="s">
        <v>127</v>
      </c>
      <c r="F29" s="15">
        <v>13516</v>
      </c>
      <c r="G29" s="99"/>
      <c r="H29" s="17">
        <v>0</v>
      </c>
      <c r="I29" s="39" t="s">
        <v>162</v>
      </c>
      <c r="J29" s="16">
        <v>2363600</v>
      </c>
      <c r="K29" s="68">
        <v>42682</v>
      </c>
      <c r="L29" s="68"/>
      <c r="M29" s="11">
        <v>260481316</v>
      </c>
    </row>
    <row r="30" spans="1:13" ht="23.25" customHeight="1" x14ac:dyDescent="0.25">
      <c r="A30" s="109">
        <f t="shared" si="0"/>
        <v>571</v>
      </c>
      <c r="B30" s="15" t="s">
        <v>205</v>
      </c>
      <c r="C30" s="15">
        <v>79558041</v>
      </c>
      <c r="D30" s="1">
        <v>42671</v>
      </c>
      <c r="E30" s="15" t="s">
        <v>206</v>
      </c>
      <c r="F30" s="15">
        <v>159416</v>
      </c>
      <c r="G30" s="99" t="s">
        <v>207</v>
      </c>
      <c r="H30" s="16">
        <v>1056000</v>
      </c>
      <c r="I30" s="35" t="s">
        <v>208</v>
      </c>
      <c r="J30" s="16">
        <v>7656000</v>
      </c>
      <c r="K30" s="68">
        <v>42682</v>
      </c>
      <c r="L30" s="68">
        <v>42682</v>
      </c>
      <c r="M30" s="21">
        <v>286881616</v>
      </c>
    </row>
    <row r="31" spans="1:13" ht="23.25" customHeight="1" x14ac:dyDescent="0.25">
      <c r="A31" s="109">
        <f t="shared" si="0"/>
        <v>572</v>
      </c>
      <c r="B31" s="15" t="s">
        <v>129</v>
      </c>
      <c r="C31" s="15">
        <v>79407041</v>
      </c>
      <c r="D31" s="1">
        <v>42671</v>
      </c>
      <c r="E31" s="15" t="s">
        <v>130</v>
      </c>
      <c r="F31" s="15">
        <v>33116</v>
      </c>
      <c r="G31" s="99">
        <v>361216</v>
      </c>
      <c r="H31" s="17">
        <v>0</v>
      </c>
      <c r="I31" s="39" t="s">
        <v>125</v>
      </c>
      <c r="J31" s="17">
        <v>8400000</v>
      </c>
      <c r="K31" s="68">
        <v>42682</v>
      </c>
      <c r="L31" s="68"/>
      <c r="M31" s="11">
        <v>274043216</v>
      </c>
    </row>
    <row r="32" spans="1:13" ht="23.25" customHeight="1" x14ac:dyDescent="0.25">
      <c r="A32" s="109">
        <f t="shared" si="0"/>
        <v>573</v>
      </c>
      <c r="B32" s="113" t="s">
        <v>33</v>
      </c>
      <c r="C32" s="113">
        <v>11188319</v>
      </c>
      <c r="D32" s="114">
        <v>42671</v>
      </c>
      <c r="E32" s="113" t="s">
        <v>54</v>
      </c>
      <c r="F32" s="113">
        <v>155516</v>
      </c>
      <c r="G32" s="115" t="s">
        <v>209</v>
      </c>
      <c r="H32" s="116">
        <v>0</v>
      </c>
      <c r="I32" s="117" t="s">
        <v>210</v>
      </c>
      <c r="J32" s="116">
        <v>2571428.5699999998</v>
      </c>
      <c r="K32" s="114">
        <v>42682</v>
      </c>
      <c r="L32" s="12"/>
      <c r="M32" s="11">
        <v>274053916</v>
      </c>
    </row>
    <row r="33" spans="1:15" ht="23.25" customHeight="1" x14ac:dyDescent="0.25">
      <c r="A33" s="44">
        <f t="shared" si="0"/>
        <v>574</v>
      </c>
      <c r="B33" s="15" t="s">
        <v>211</v>
      </c>
      <c r="C33" s="15"/>
      <c r="D33" s="1">
        <v>42671</v>
      </c>
      <c r="E33" s="118" t="s">
        <v>212</v>
      </c>
      <c r="F33" s="15">
        <v>308716</v>
      </c>
      <c r="G33" s="99" t="s">
        <v>213</v>
      </c>
      <c r="H33" s="17"/>
      <c r="I33" s="35" t="s">
        <v>214</v>
      </c>
      <c r="J33" s="17">
        <v>8257162115.9899998</v>
      </c>
      <c r="K33" s="102">
        <v>42695</v>
      </c>
      <c r="L33" s="15"/>
      <c r="M33" s="11"/>
    </row>
    <row r="34" spans="1:15" ht="23.25" customHeight="1" x14ac:dyDescent="0.25">
      <c r="A34" s="109">
        <f t="shared" si="0"/>
        <v>575</v>
      </c>
      <c r="B34" s="15" t="s">
        <v>215</v>
      </c>
      <c r="C34" s="15"/>
      <c r="D34" s="1">
        <v>42671</v>
      </c>
      <c r="E34" s="15" t="s">
        <v>216</v>
      </c>
      <c r="F34" s="15">
        <v>118816</v>
      </c>
      <c r="G34" s="99" t="s">
        <v>217</v>
      </c>
      <c r="H34" s="17">
        <v>103341589.53</v>
      </c>
      <c r="I34" s="35">
        <v>640</v>
      </c>
      <c r="J34" s="75">
        <v>749226524.13</v>
      </c>
      <c r="K34" s="68">
        <v>42695</v>
      </c>
      <c r="L34" s="68">
        <v>42695</v>
      </c>
      <c r="M34" s="11">
        <v>287209416</v>
      </c>
    </row>
    <row r="35" spans="1:15" ht="23.25" customHeight="1" x14ac:dyDescent="0.25">
      <c r="A35" s="109">
        <f t="shared" si="0"/>
        <v>576</v>
      </c>
      <c r="B35" s="15" t="s">
        <v>43</v>
      </c>
      <c r="C35" s="15">
        <v>8300966881</v>
      </c>
      <c r="D35" s="1">
        <v>42671</v>
      </c>
      <c r="E35" s="15" t="s">
        <v>44</v>
      </c>
      <c r="F35" s="15">
        <v>178916</v>
      </c>
      <c r="G35" s="99" t="s">
        <v>218</v>
      </c>
      <c r="H35" s="19"/>
      <c r="I35" s="20" t="s">
        <v>219</v>
      </c>
      <c r="J35" s="19">
        <v>221537134.91999999</v>
      </c>
      <c r="K35" s="68">
        <v>42695</v>
      </c>
      <c r="L35" s="68">
        <v>42695</v>
      </c>
      <c r="M35" s="91">
        <v>287231616</v>
      </c>
    </row>
    <row r="36" spans="1:15" ht="23.25" customHeight="1" x14ac:dyDescent="0.25">
      <c r="A36" s="109">
        <f t="shared" si="0"/>
        <v>577</v>
      </c>
      <c r="B36" s="15" t="s">
        <v>220</v>
      </c>
      <c r="C36" s="15">
        <v>817000830</v>
      </c>
      <c r="D36" s="1">
        <v>42671</v>
      </c>
      <c r="E36" s="15" t="s">
        <v>221</v>
      </c>
      <c r="F36" s="15">
        <v>45416</v>
      </c>
      <c r="G36" s="99" t="s">
        <v>222</v>
      </c>
      <c r="H36" s="17"/>
      <c r="I36" s="35" t="s">
        <v>223</v>
      </c>
      <c r="J36" s="75">
        <v>1613652048</v>
      </c>
      <c r="K36" s="68">
        <v>42695</v>
      </c>
      <c r="L36" s="68">
        <v>42695</v>
      </c>
      <c r="M36" s="11">
        <v>287235816</v>
      </c>
      <c r="O36" s="22" t="s">
        <v>17</v>
      </c>
    </row>
    <row r="37" spans="1:15" ht="23.25" customHeight="1" x14ac:dyDescent="0.25">
      <c r="A37" s="109">
        <f t="shared" si="0"/>
        <v>578</v>
      </c>
      <c r="B37" s="15" t="s">
        <v>224</v>
      </c>
      <c r="C37" s="70">
        <v>79113835</v>
      </c>
      <c r="D37" s="1">
        <v>42671</v>
      </c>
      <c r="E37" s="15" t="s">
        <v>225</v>
      </c>
      <c r="F37" s="15">
        <v>44116</v>
      </c>
      <c r="G37" s="34" t="s">
        <v>226</v>
      </c>
      <c r="H37" s="17"/>
      <c r="I37" s="35" t="s">
        <v>227</v>
      </c>
      <c r="J37" s="75">
        <v>250652077</v>
      </c>
      <c r="K37" s="68">
        <v>42695</v>
      </c>
      <c r="L37" s="68">
        <v>42695</v>
      </c>
      <c r="M37" s="11">
        <v>287241416</v>
      </c>
    </row>
    <row r="38" spans="1:15" ht="23.25" customHeight="1" x14ac:dyDescent="0.25">
      <c r="A38" s="109">
        <f t="shared" si="0"/>
        <v>579</v>
      </c>
      <c r="B38" s="15" t="s">
        <v>228</v>
      </c>
      <c r="C38" s="15">
        <v>900921872</v>
      </c>
      <c r="D38" s="1">
        <v>42671</v>
      </c>
      <c r="E38" s="15" t="s">
        <v>229</v>
      </c>
      <c r="F38" s="15">
        <v>119416</v>
      </c>
      <c r="G38" s="99" t="s">
        <v>230</v>
      </c>
      <c r="H38" s="17">
        <v>13478013.689999999</v>
      </c>
      <c r="I38" s="35">
        <v>7</v>
      </c>
      <c r="J38" s="75">
        <v>97715599.280000001</v>
      </c>
      <c r="K38" s="68">
        <v>42697</v>
      </c>
      <c r="L38" s="68">
        <v>42697</v>
      </c>
      <c r="M38" s="11"/>
    </row>
    <row r="39" spans="1:15" ht="23.25" customHeight="1" x14ac:dyDescent="0.25">
      <c r="A39" s="109">
        <f t="shared" si="0"/>
        <v>580</v>
      </c>
      <c r="B39" s="15" t="s">
        <v>231</v>
      </c>
      <c r="C39" s="15">
        <v>890900308</v>
      </c>
      <c r="D39" s="1">
        <v>42671</v>
      </c>
      <c r="E39" s="15" t="s">
        <v>232</v>
      </c>
      <c r="F39" s="15">
        <v>119916</v>
      </c>
      <c r="G39" s="99" t="s">
        <v>233</v>
      </c>
      <c r="H39" s="16">
        <v>96069825.019999996</v>
      </c>
      <c r="I39" s="35" t="s">
        <v>234</v>
      </c>
      <c r="J39" s="17">
        <v>696506231.41999996</v>
      </c>
      <c r="K39" s="68">
        <v>42697</v>
      </c>
      <c r="L39" s="68">
        <v>42697</v>
      </c>
      <c r="M39" s="11"/>
    </row>
    <row r="40" spans="1:15" ht="23.25" customHeight="1" x14ac:dyDescent="0.25">
      <c r="A40" s="109">
        <f t="shared" si="0"/>
        <v>581</v>
      </c>
      <c r="B40" s="15" t="s">
        <v>235</v>
      </c>
      <c r="C40" s="15">
        <v>900370262</v>
      </c>
      <c r="D40" s="1">
        <v>42671</v>
      </c>
      <c r="E40" s="15" t="s">
        <v>236</v>
      </c>
      <c r="F40" s="15">
        <v>119616</v>
      </c>
      <c r="G40" s="99" t="s">
        <v>237</v>
      </c>
      <c r="H40" s="17">
        <v>58171754.560000002</v>
      </c>
      <c r="I40" s="35">
        <v>463</v>
      </c>
      <c r="J40" s="17">
        <v>421475220.57999998</v>
      </c>
      <c r="K40" s="68">
        <v>42697</v>
      </c>
      <c r="L40" s="68">
        <v>42697</v>
      </c>
      <c r="M40" s="11"/>
    </row>
    <row r="41" spans="1:15" ht="23.25" customHeight="1" x14ac:dyDescent="0.25">
      <c r="A41" s="109">
        <f t="shared" si="0"/>
        <v>582</v>
      </c>
      <c r="B41" s="15" t="s">
        <v>238</v>
      </c>
      <c r="C41" s="15">
        <v>900920788</v>
      </c>
      <c r="D41" s="1">
        <v>42671</v>
      </c>
      <c r="E41" s="15" t="s">
        <v>239</v>
      </c>
      <c r="F41" s="15">
        <v>119516</v>
      </c>
      <c r="G41" s="99" t="s">
        <v>240</v>
      </c>
      <c r="H41" s="17">
        <v>62845905.479999997</v>
      </c>
      <c r="I41" s="35">
        <v>17</v>
      </c>
      <c r="J41" s="17">
        <v>455632814.72000003</v>
      </c>
      <c r="K41" s="68">
        <v>42697</v>
      </c>
      <c r="L41" s="68">
        <v>42697</v>
      </c>
      <c r="M41" s="11">
        <v>287244616</v>
      </c>
    </row>
    <row r="42" spans="1:15" ht="23.25" customHeight="1" x14ac:dyDescent="0.25">
      <c r="A42" s="109">
        <f t="shared" si="0"/>
        <v>583</v>
      </c>
      <c r="B42" s="15" t="s">
        <v>241</v>
      </c>
      <c r="C42" s="15">
        <v>800167200</v>
      </c>
      <c r="D42" s="1">
        <v>42671</v>
      </c>
      <c r="E42" s="15" t="s">
        <v>242</v>
      </c>
      <c r="F42" s="15">
        <v>283816</v>
      </c>
      <c r="G42" s="99" t="s">
        <v>243</v>
      </c>
      <c r="H42" s="17">
        <v>7873120</v>
      </c>
      <c r="I42" s="35">
        <v>130005</v>
      </c>
      <c r="J42" s="17">
        <v>57080120</v>
      </c>
      <c r="K42" s="68">
        <v>42697</v>
      </c>
      <c r="L42" s="68">
        <v>42697</v>
      </c>
      <c r="M42" s="11" t="s">
        <v>98</v>
      </c>
    </row>
    <row r="43" spans="1:15" ht="23.25" customHeight="1" x14ac:dyDescent="0.25">
      <c r="A43" s="109">
        <f t="shared" si="0"/>
        <v>584</v>
      </c>
      <c r="B43" s="15" t="s">
        <v>244</v>
      </c>
      <c r="C43" s="15">
        <v>900050616</v>
      </c>
      <c r="D43" s="1">
        <v>42676</v>
      </c>
      <c r="E43" s="15" t="s">
        <v>245</v>
      </c>
      <c r="F43" s="15">
        <v>219516</v>
      </c>
      <c r="G43" s="99" t="s">
        <v>246</v>
      </c>
      <c r="H43" s="17">
        <v>5675862</v>
      </c>
      <c r="I43" s="35">
        <v>177</v>
      </c>
      <c r="J43" s="17">
        <f>39980000</f>
        <v>39980000</v>
      </c>
      <c r="K43" s="68">
        <v>42697</v>
      </c>
      <c r="L43" s="68">
        <v>42697</v>
      </c>
      <c r="M43" s="21">
        <v>28728716</v>
      </c>
    </row>
    <row r="44" spans="1:15" ht="23.25" customHeight="1" x14ac:dyDescent="0.25">
      <c r="A44" s="109">
        <f t="shared" si="0"/>
        <v>585</v>
      </c>
      <c r="B44" s="2" t="s">
        <v>120</v>
      </c>
      <c r="C44" s="2">
        <v>1010166404</v>
      </c>
      <c r="D44" s="1">
        <v>42676</v>
      </c>
      <c r="E44" s="2" t="s">
        <v>121</v>
      </c>
      <c r="F44" s="2">
        <v>59316</v>
      </c>
      <c r="G44" s="34" t="s">
        <v>172</v>
      </c>
      <c r="H44" s="13">
        <v>0</v>
      </c>
      <c r="I44" s="20" t="s">
        <v>78</v>
      </c>
      <c r="J44" s="13">
        <v>5000000</v>
      </c>
      <c r="K44" s="68">
        <v>42692</v>
      </c>
      <c r="L44" s="68">
        <v>42692</v>
      </c>
      <c r="M44" s="11">
        <v>287287716</v>
      </c>
    </row>
    <row r="45" spans="1:15" ht="23.25" customHeight="1" x14ac:dyDescent="0.25">
      <c r="A45" s="109">
        <f t="shared" si="0"/>
        <v>586</v>
      </c>
      <c r="B45" s="15" t="s">
        <v>24</v>
      </c>
      <c r="C45" s="2">
        <v>900880790</v>
      </c>
      <c r="D45" s="1">
        <v>42676</v>
      </c>
      <c r="E45" s="2" t="s">
        <v>25</v>
      </c>
      <c r="F45" s="15">
        <v>816</v>
      </c>
      <c r="G45" s="99" t="s">
        <v>247</v>
      </c>
      <c r="H45" s="17">
        <v>0</v>
      </c>
      <c r="I45" s="35" t="s">
        <v>248</v>
      </c>
      <c r="J45" s="17">
        <f>281273110-487781</f>
        <v>280785329</v>
      </c>
      <c r="K45" s="68">
        <v>42698</v>
      </c>
      <c r="L45" s="68">
        <v>42698</v>
      </c>
      <c r="M45" s="11"/>
    </row>
    <row r="46" spans="1:15" ht="23.25" customHeight="1" x14ac:dyDescent="0.25">
      <c r="A46" s="109">
        <f t="shared" si="0"/>
        <v>587</v>
      </c>
      <c r="B46" s="15" t="s">
        <v>144</v>
      </c>
      <c r="C46" s="12">
        <v>900127539</v>
      </c>
      <c r="D46" s="1">
        <v>42676</v>
      </c>
      <c r="E46" s="15" t="s">
        <v>249</v>
      </c>
      <c r="F46" s="12">
        <v>274616</v>
      </c>
      <c r="G46" s="99" t="s">
        <v>250</v>
      </c>
      <c r="H46" s="18">
        <v>5945161</v>
      </c>
      <c r="I46" s="97">
        <v>3888</v>
      </c>
      <c r="J46" s="18">
        <v>43102416</v>
      </c>
      <c r="K46" s="68">
        <v>42698</v>
      </c>
      <c r="L46" s="68">
        <v>42698</v>
      </c>
      <c r="M46" s="21">
        <v>287427716</v>
      </c>
    </row>
    <row r="47" spans="1:15" ht="23.25" customHeight="1" x14ac:dyDescent="0.25">
      <c r="A47" s="109">
        <f t="shared" si="0"/>
        <v>588</v>
      </c>
      <c r="B47" s="15" t="s">
        <v>183</v>
      </c>
      <c r="C47" s="15">
        <v>52527584</v>
      </c>
      <c r="D47" s="1">
        <v>42676</v>
      </c>
      <c r="E47" s="15" t="s">
        <v>184</v>
      </c>
      <c r="F47" s="15">
        <v>52116</v>
      </c>
      <c r="G47" s="99">
        <v>345916</v>
      </c>
      <c r="H47" s="16">
        <v>1652299.72</v>
      </c>
      <c r="I47" s="36">
        <v>140</v>
      </c>
      <c r="J47" s="16">
        <v>11979173</v>
      </c>
      <c r="K47" s="68">
        <v>42692</v>
      </c>
      <c r="L47" s="68">
        <v>42692</v>
      </c>
      <c r="M47" s="11">
        <v>287435216</v>
      </c>
    </row>
    <row r="48" spans="1:15" ht="23.25" customHeight="1" x14ac:dyDescent="0.25">
      <c r="A48" s="44">
        <f t="shared" si="0"/>
        <v>589</v>
      </c>
      <c r="B48" s="103" t="s">
        <v>65</v>
      </c>
      <c r="C48" s="104"/>
      <c r="D48" s="104"/>
      <c r="E48" s="104"/>
      <c r="F48" s="104"/>
      <c r="G48" s="104"/>
      <c r="H48" s="104"/>
      <c r="I48" s="104"/>
      <c r="J48" s="104"/>
      <c r="K48" s="105"/>
      <c r="L48" s="88">
        <f>2910533+2910533</f>
        <v>5821066</v>
      </c>
      <c r="M48" s="11"/>
    </row>
    <row r="49" spans="1:13" ht="23.25" customHeight="1" x14ac:dyDescent="0.25">
      <c r="A49" s="109">
        <f t="shared" si="0"/>
        <v>590</v>
      </c>
      <c r="B49" s="2" t="s">
        <v>84</v>
      </c>
      <c r="C49" s="2">
        <v>79279470</v>
      </c>
      <c r="D49" s="1">
        <v>42676</v>
      </c>
      <c r="E49" s="2" t="s">
        <v>85</v>
      </c>
      <c r="F49" s="15">
        <v>118416</v>
      </c>
      <c r="G49" s="99" t="s">
        <v>255</v>
      </c>
      <c r="H49" s="16">
        <v>0</v>
      </c>
      <c r="I49" s="20" t="s">
        <v>151</v>
      </c>
      <c r="J49" s="17">
        <v>5338500</v>
      </c>
      <c r="K49" s="68">
        <v>42692</v>
      </c>
      <c r="L49" s="68">
        <v>42692</v>
      </c>
      <c r="M49" s="57"/>
    </row>
    <row r="50" spans="1:13" ht="23.25" customHeight="1" x14ac:dyDescent="0.25">
      <c r="A50" s="109">
        <f t="shared" si="0"/>
        <v>591</v>
      </c>
      <c r="B50" s="12" t="s">
        <v>256</v>
      </c>
      <c r="C50" s="15">
        <v>800199498</v>
      </c>
      <c r="D50" s="1">
        <v>42676</v>
      </c>
      <c r="E50" s="15" t="s">
        <v>257</v>
      </c>
      <c r="F50" s="15">
        <v>129816</v>
      </c>
      <c r="G50" s="99" t="s">
        <v>258</v>
      </c>
      <c r="H50" s="17">
        <v>2916066</v>
      </c>
      <c r="I50" s="35">
        <v>35740</v>
      </c>
      <c r="J50" s="17">
        <v>21163220</v>
      </c>
      <c r="K50" s="68">
        <v>42698</v>
      </c>
      <c r="L50" s="68">
        <v>42698</v>
      </c>
      <c r="M50" s="11">
        <v>287442416</v>
      </c>
    </row>
    <row r="51" spans="1:13" ht="23.25" customHeight="1" x14ac:dyDescent="0.25">
      <c r="A51" s="109">
        <f t="shared" si="0"/>
        <v>592</v>
      </c>
      <c r="B51" s="103" t="s">
        <v>65</v>
      </c>
      <c r="C51" s="104"/>
      <c r="D51" s="104"/>
      <c r="E51" s="104"/>
      <c r="F51" s="104"/>
      <c r="G51" s="104"/>
      <c r="H51" s="104"/>
      <c r="I51" s="104"/>
      <c r="J51" s="104"/>
      <c r="K51" s="105"/>
      <c r="L51" s="68"/>
      <c r="M51" s="11">
        <v>287451016</v>
      </c>
    </row>
    <row r="52" spans="1:13" ht="23.25" customHeight="1" x14ac:dyDescent="0.25">
      <c r="A52" s="109">
        <f t="shared" si="0"/>
        <v>593</v>
      </c>
      <c r="B52" s="2" t="s">
        <v>29</v>
      </c>
      <c r="C52" s="2">
        <v>72042412</v>
      </c>
      <c r="D52" s="1">
        <v>42676</v>
      </c>
      <c r="E52" s="2" t="s">
        <v>61</v>
      </c>
      <c r="F52" s="15">
        <v>85816</v>
      </c>
      <c r="G52" s="99" t="s">
        <v>263</v>
      </c>
      <c r="H52" s="19">
        <v>0</v>
      </c>
      <c r="I52" s="20" t="s">
        <v>264</v>
      </c>
      <c r="J52" s="19">
        <v>4566776.5</v>
      </c>
      <c r="K52" s="68">
        <v>42692</v>
      </c>
      <c r="L52" s="68">
        <v>42692</v>
      </c>
      <c r="M52" s="11">
        <v>287456816</v>
      </c>
    </row>
    <row r="53" spans="1:13" ht="23.25" customHeight="1" x14ac:dyDescent="0.25">
      <c r="A53" s="109">
        <f t="shared" si="0"/>
        <v>594</v>
      </c>
      <c r="B53" s="2" t="s">
        <v>265</v>
      </c>
      <c r="C53" s="2">
        <v>830125075</v>
      </c>
      <c r="D53" s="1">
        <v>42676</v>
      </c>
      <c r="E53" s="2" t="s">
        <v>266</v>
      </c>
      <c r="F53" s="15">
        <v>199316</v>
      </c>
      <c r="G53" s="99" t="s">
        <v>267</v>
      </c>
      <c r="H53" s="19">
        <f>8445061*10</f>
        <v>84450610</v>
      </c>
      <c r="I53" s="20" t="s">
        <v>268</v>
      </c>
      <c r="J53" s="19">
        <v>612266900</v>
      </c>
      <c r="K53" s="68">
        <v>42698</v>
      </c>
      <c r="L53" s="68">
        <v>42698</v>
      </c>
      <c r="M53" s="11">
        <v>287469016</v>
      </c>
    </row>
    <row r="54" spans="1:13" ht="23.25" customHeight="1" x14ac:dyDescent="0.25">
      <c r="A54" s="109">
        <f t="shared" si="0"/>
        <v>595</v>
      </c>
      <c r="B54" s="2" t="s">
        <v>149</v>
      </c>
      <c r="C54" s="2">
        <v>830023178</v>
      </c>
      <c r="D54" s="1">
        <v>42676</v>
      </c>
      <c r="E54" s="2" t="s">
        <v>150</v>
      </c>
      <c r="F54" s="15">
        <v>1516</v>
      </c>
      <c r="G54" s="99" t="s">
        <v>269</v>
      </c>
      <c r="H54" s="16">
        <v>8027500</v>
      </c>
      <c r="I54" s="35">
        <v>8933</v>
      </c>
      <c r="J54" s="17">
        <v>58199373</v>
      </c>
      <c r="K54" s="68">
        <v>42698</v>
      </c>
      <c r="L54" s="68">
        <v>42698</v>
      </c>
      <c r="M54" s="11">
        <v>287477516</v>
      </c>
    </row>
    <row r="55" spans="1:13" ht="23.25" customHeight="1" x14ac:dyDescent="0.25">
      <c r="A55" s="109">
        <f t="shared" si="0"/>
        <v>596</v>
      </c>
      <c r="B55" s="2" t="s">
        <v>270</v>
      </c>
      <c r="C55" s="2">
        <v>899999162</v>
      </c>
      <c r="D55" s="1">
        <v>42676</v>
      </c>
      <c r="E55" s="2" t="s">
        <v>271</v>
      </c>
      <c r="F55" s="15">
        <v>157416</v>
      </c>
      <c r="G55" s="99">
        <v>367016</v>
      </c>
      <c r="H55" s="16">
        <v>139082610</v>
      </c>
      <c r="I55" s="35">
        <v>780</v>
      </c>
      <c r="J55" s="17">
        <f>1008348920-756300793.5</f>
        <v>252048126.5</v>
      </c>
      <c r="K55" s="68">
        <v>42699</v>
      </c>
      <c r="L55" s="68">
        <v>42699</v>
      </c>
      <c r="M55" s="11">
        <v>287294416</v>
      </c>
    </row>
    <row r="56" spans="1:13" ht="23.25" customHeight="1" x14ac:dyDescent="0.25">
      <c r="A56" s="109">
        <f t="shared" si="0"/>
        <v>597</v>
      </c>
      <c r="B56" s="103" t="s">
        <v>65</v>
      </c>
      <c r="C56" s="104"/>
      <c r="D56" s="104"/>
      <c r="E56" s="104"/>
      <c r="F56" s="104"/>
      <c r="G56" s="104"/>
      <c r="H56" s="104"/>
      <c r="I56" s="104"/>
      <c r="J56" s="104"/>
      <c r="K56" s="105"/>
      <c r="L56" s="68"/>
      <c r="M56" s="11"/>
    </row>
    <row r="57" spans="1:13" ht="23.25" customHeight="1" x14ac:dyDescent="0.25">
      <c r="A57" s="109">
        <f t="shared" si="0"/>
        <v>598</v>
      </c>
      <c r="B57" s="2" t="s">
        <v>26</v>
      </c>
      <c r="C57" s="2">
        <v>24995543</v>
      </c>
      <c r="D57" s="1">
        <v>42676</v>
      </c>
      <c r="E57" s="2" t="s">
        <v>56</v>
      </c>
      <c r="F57" s="2">
        <v>45216</v>
      </c>
      <c r="G57" s="99" t="s">
        <v>276</v>
      </c>
      <c r="H57" s="19">
        <v>0</v>
      </c>
      <c r="I57" s="20" t="s">
        <v>277</v>
      </c>
      <c r="J57" s="19">
        <v>4444444</v>
      </c>
      <c r="K57" s="68">
        <v>42692</v>
      </c>
      <c r="L57" s="68">
        <v>42692</v>
      </c>
      <c r="M57" s="11">
        <v>288911116</v>
      </c>
    </row>
    <row r="58" spans="1:13" ht="23.25" customHeight="1" x14ac:dyDescent="0.25">
      <c r="A58" s="109">
        <f t="shared" si="0"/>
        <v>599</v>
      </c>
      <c r="B58" s="2" t="s">
        <v>76</v>
      </c>
      <c r="C58" s="2">
        <v>51858902</v>
      </c>
      <c r="D58" s="1">
        <v>42676</v>
      </c>
      <c r="E58" s="2" t="s">
        <v>77</v>
      </c>
      <c r="F58" s="2">
        <v>37616</v>
      </c>
      <c r="G58" s="99" t="s">
        <v>278</v>
      </c>
      <c r="H58" s="19"/>
      <c r="I58" s="20">
        <v>31452</v>
      </c>
      <c r="J58" s="19">
        <v>10010800</v>
      </c>
      <c r="K58" s="68">
        <v>42703</v>
      </c>
      <c r="L58" s="68"/>
      <c r="M58" s="11">
        <v>288918216</v>
      </c>
    </row>
    <row r="59" spans="1:13" ht="23.25" customHeight="1" x14ac:dyDescent="0.25">
      <c r="A59" s="109">
        <f t="shared" si="0"/>
        <v>600</v>
      </c>
      <c r="B59" s="15" t="s">
        <v>144</v>
      </c>
      <c r="C59" s="12">
        <v>900127539</v>
      </c>
      <c r="D59" s="1">
        <v>42676</v>
      </c>
      <c r="E59" s="15" t="s">
        <v>155</v>
      </c>
      <c r="F59" s="12">
        <v>274616</v>
      </c>
      <c r="G59" s="99" t="s">
        <v>279</v>
      </c>
      <c r="H59" s="18">
        <v>1575461</v>
      </c>
      <c r="I59" s="97">
        <v>3866</v>
      </c>
      <c r="J59" s="18">
        <v>11422090</v>
      </c>
      <c r="K59" s="68">
        <v>42703</v>
      </c>
      <c r="L59" s="68">
        <v>42703</v>
      </c>
      <c r="M59" s="11"/>
    </row>
    <row r="60" spans="1:13" ht="23.25" customHeight="1" x14ac:dyDescent="0.25">
      <c r="A60" s="109">
        <f t="shared" si="0"/>
        <v>601</v>
      </c>
      <c r="B60" s="49" t="s">
        <v>104</v>
      </c>
      <c r="C60" s="21">
        <v>860020227</v>
      </c>
      <c r="D60" s="56">
        <v>42676</v>
      </c>
      <c r="E60" s="49" t="s">
        <v>40</v>
      </c>
      <c r="F60" s="49">
        <v>84816</v>
      </c>
      <c r="G60" s="89" t="s">
        <v>280</v>
      </c>
      <c r="H60" s="90">
        <f>517.24+475.86+572.41+379.86</f>
        <v>1945.37</v>
      </c>
      <c r="I60" s="92" t="s">
        <v>281</v>
      </c>
      <c r="J60" s="93"/>
      <c r="K60" s="58">
        <v>42703</v>
      </c>
      <c r="L60" s="68"/>
      <c r="M60" s="11">
        <v>288925316</v>
      </c>
    </row>
    <row r="61" spans="1:13" ht="23.25" customHeight="1" x14ac:dyDescent="0.25">
      <c r="A61" s="109">
        <f t="shared" si="0"/>
        <v>602</v>
      </c>
      <c r="B61" s="15" t="s">
        <v>139</v>
      </c>
      <c r="C61" s="15">
        <v>19267511</v>
      </c>
      <c r="D61" s="1">
        <v>42676</v>
      </c>
      <c r="E61" s="15" t="s">
        <v>140</v>
      </c>
      <c r="F61" s="15">
        <v>33016</v>
      </c>
      <c r="G61" s="99">
        <v>367716</v>
      </c>
      <c r="H61" s="17">
        <v>0</v>
      </c>
      <c r="I61" s="39" t="s">
        <v>162</v>
      </c>
      <c r="J61" s="17">
        <v>2000000</v>
      </c>
      <c r="K61" s="68">
        <v>42692</v>
      </c>
      <c r="L61" s="68">
        <v>42692</v>
      </c>
      <c r="M61" s="94" t="s">
        <v>119</v>
      </c>
    </row>
    <row r="62" spans="1:13" ht="23.25" customHeight="1" x14ac:dyDescent="0.25">
      <c r="A62" s="109">
        <f t="shared" si="0"/>
        <v>603</v>
      </c>
      <c r="B62" s="15" t="s">
        <v>47</v>
      </c>
      <c r="C62" s="15">
        <v>1065658348</v>
      </c>
      <c r="D62" s="1">
        <v>42676</v>
      </c>
      <c r="E62" s="15" t="s">
        <v>48</v>
      </c>
      <c r="F62" s="15">
        <v>140016</v>
      </c>
      <c r="G62" s="99">
        <v>367816</v>
      </c>
      <c r="H62" s="16">
        <v>0</v>
      </c>
      <c r="I62" s="39" t="s">
        <v>103</v>
      </c>
      <c r="J62" s="51">
        <v>1700000</v>
      </c>
      <c r="K62" s="68">
        <v>42703</v>
      </c>
      <c r="L62" s="68"/>
      <c r="M62" s="11"/>
    </row>
    <row r="63" spans="1:13" ht="23.25" customHeight="1" x14ac:dyDescent="0.25">
      <c r="A63" s="109">
        <f t="shared" si="0"/>
        <v>604</v>
      </c>
      <c r="B63" s="15" t="s">
        <v>135</v>
      </c>
      <c r="C63" s="15">
        <v>79740558</v>
      </c>
      <c r="D63" s="1">
        <v>42676</v>
      </c>
      <c r="E63" s="15" t="s">
        <v>136</v>
      </c>
      <c r="F63" s="15">
        <v>176216</v>
      </c>
      <c r="G63" s="15">
        <v>367916</v>
      </c>
      <c r="H63" s="16"/>
      <c r="I63" s="39" t="s">
        <v>83</v>
      </c>
      <c r="J63" s="16">
        <v>2857143</v>
      </c>
      <c r="K63" s="68">
        <v>42696</v>
      </c>
      <c r="L63" s="68">
        <v>42696</v>
      </c>
      <c r="M63" s="11">
        <v>288950816</v>
      </c>
    </row>
    <row r="64" spans="1:13" ht="23.25" customHeight="1" x14ac:dyDescent="0.25">
      <c r="A64" s="109">
        <f t="shared" si="0"/>
        <v>605</v>
      </c>
      <c r="B64" s="49" t="s">
        <v>282</v>
      </c>
      <c r="C64" s="21">
        <v>830145023</v>
      </c>
      <c r="D64" s="56">
        <v>42676</v>
      </c>
      <c r="E64" s="49" t="s">
        <v>283</v>
      </c>
      <c r="F64" s="49">
        <v>303416</v>
      </c>
      <c r="G64" s="47" t="s">
        <v>284</v>
      </c>
      <c r="H64" s="48">
        <v>1260745</v>
      </c>
      <c r="I64" s="119">
        <v>1489</v>
      </c>
      <c r="J64" s="48"/>
      <c r="K64" s="58">
        <v>42703</v>
      </c>
      <c r="L64" s="68"/>
      <c r="M64" s="11">
        <v>288958916</v>
      </c>
    </row>
    <row r="65" spans="1:13" ht="42" customHeight="1" x14ac:dyDescent="0.25">
      <c r="A65" s="109">
        <f t="shared" si="0"/>
        <v>606</v>
      </c>
      <c r="B65" s="2" t="s">
        <v>39</v>
      </c>
      <c r="C65" s="2">
        <v>860020227</v>
      </c>
      <c r="D65" s="1">
        <v>42677</v>
      </c>
      <c r="E65" s="2" t="s">
        <v>40</v>
      </c>
      <c r="F65" s="15">
        <v>5116</v>
      </c>
      <c r="G65" s="99" t="s">
        <v>285</v>
      </c>
      <c r="H65" s="13">
        <v>877624234.89999998</v>
      </c>
      <c r="I65" s="71" t="s">
        <v>286</v>
      </c>
      <c r="J65" s="79">
        <f>10500831156.84</f>
        <v>10500831156.84</v>
      </c>
      <c r="K65" s="68">
        <v>42703</v>
      </c>
      <c r="L65" s="68">
        <v>42703</v>
      </c>
      <c r="M65" s="11">
        <v>288965416</v>
      </c>
    </row>
    <row r="66" spans="1:13" ht="23.25" customHeight="1" x14ac:dyDescent="0.25">
      <c r="A66" s="109">
        <f t="shared" si="0"/>
        <v>607</v>
      </c>
      <c r="B66" s="15" t="s">
        <v>43</v>
      </c>
      <c r="C66" s="15">
        <v>8300966881</v>
      </c>
      <c r="D66" s="1">
        <v>42677</v>
      </c>
      <c r="E66" s="15" t="s">
        <v>44</v>
      </c>
      <c r="F66" s="15">
        <v>178916</v>
      </c>
      <c r="G66" s="99" t="s">
        <v>287</v>
      </c>
      <c r="H66" s="19">
        <v>2451089.2999999998</v>
      </c>
      <c r="I66" s="20">
        <v>6004</v>
      </c>
      <c r="J66" s="19">
        <v>17770400</v>
      </c>
      <c r="K66" s="68">
        <v>42703</v>
      </c>
      <c r="L66" s="68">
        <v>42703</v>
      </c>
      <c r="M66" s="11"/>
    </row>
    <row r="67" spans="1:13" ht="23.25" customHeight="1" x14ac:dyDescent="0.25">
      <c r="A67" s="109">
        <f>A66+1</f>
        <v>608</v>
      </c>
      <c r="B67" s="15" t="s">
        <v>288</v>
      </c>
      <c r="C67" s="15">
        <v>9009252904</v>
      </c>
      <c r="D67" s="1">
        <v>42677</v>
      </c>
      <c r="E67" s="15" t="s">
        <v>289</v>
      </c>
      <c r="F67" s="15">
        <v>189016</v>
      </c>
      <c r="G67" s="99" t="s">
        <v>290</v>
      </c>
      <c r="H67" s="19">
        <v>12286080</v>
      </c>
      <c r="I67" s="20" t="s">
        <v>291</v>
      </c>
      <c r="J67" s="51">
        <v>89074080</v>
      </c>
      <c r="K67" s="68">
        <v>42703</v>
      </c>
      <c r="L67" s="68">
        <v>42703</v>
      </c>
      <c r="M67" s="11">
        <v>274259116</v>
      </c>
    </row>
    <row r="68" spans="1:13" ht="23.25" customHeight="1" x14ac:dyDescent="0.25">
      <c r="A68" s="109">
        <f>A67+1</f>
        <v>609</v>
      </c>
      <c r="B68" s="2" t="s">
        <v>292</v>
      </c>
      <c r="C68" s="70">
        <v>814004954</v>
      </c>
      <c r="D68" s="1">
        <v>42677</v>
      </c>
      <c r="E68" s="2" t="s">
        <v>88</v>
      </c>
      <c r="F68" s="2">
        <v>12516</v>
      </c>
      <c r="G68" s="99" t="s">
        <v>293</v>
      </c>
      <c r="H68" s="19">
        <v>26567788.899999999</v>
      </c>
      <c r="I68" s="20">
        <v>263</v>
      </c>
      <c r="J68" s="19">
        <v>192616469.55000001</v>
      </c>
      <c r="K68" s="68">
        <v>42703</v>
      </c>
      <c r="L68" s="68">
        <v>42703</v>
      </c>
      <c r="M68" s="11"/>
    </row>
    <row r="69" spans="1:13" ht="23.25" customHeight="1" x14ac:dyDescent="0.25">
      <c r="A69" s="109">
        <f>A68+1</f>
        <v>610</v>
      </c>
      <c r="B69" s="49" t="s">
        <v>99</v>
      </c>
      <c r="C69" s="49">
        <v>800198591</v>
      </c>
      <c r="D69" s="56">
        <v>42677</v>
      </c>
      <c r="E69" s="49" t="s">
        <v>100</v>
      </c>
      <c r="F69" s="49">
        <v>199216</v>
      </c>
      <c r="G69" s="47" t="s">
        <v>294</v>
      </c>
      <c r="H69" s="48">
        <v>3448276</v>
      </c>
      <c r="I69" s="77">
        <v>7740</v>
      </c>
      <c r="J69" s="90">
        <v>25000000</v>
      </c>
      <c r="K69" s="58">
        <v>42703</v>
      </c>
      <c r="L69" s="68"/>
      <c r="M69" s="11"/>
    </row>
    <row r="70" spans="1:13" ht="23.25" customHeight="1" x14ac:dyDescent="0.25">
      <c r="A70" s="109">
        <f>A69+1</f>
        <v>611</v>
      </c>
      <c r="B70" s="2" t="s">
        <v>295</v>
      </c>
      <c r="C70" s="70">
        <v>900438841</v>
      </c>
      <c r="D70" s="1">
        <v>42677</v>
      </c>
      <c r="E70" s="2" t="s">
        <v>296</v>
      </c>
      <c r="F70" s="2">
        <v>226916</v>
      </c>
      <c r="G70" s="99" t="s">
        <v>297</v>
      </c>
      <c r="H70" s="19">
        <v>0</v>
      </c>
      <c r="I70" s="20">
        <v>70</v>
      </c>
      <c r="J70" s="19">
        <v>20300000</v>
      </c>
      <c r="K70" s="68">
        <v>42703</v>
      </c>
      <c r="L70" s="68">
        <v>42703</v>
      </c>
      <c r="M70" s="11"/>
    </row>
    <row r="71" spans="1:13" ht="23.25" customHeight="1" x14ac:dyDescent="0.25">
      <c r="A71" s="110">
        <f>A70+1</f>
        <v>612</v>
      </c>
      <c r="B71" s="12" t="s">
        <v>105</v>
      </c>
      <c r="C71" s="120">
        <v>830122566</v>
      </c>
      <c r="D71" s="1">
        <v>42677</v>
      </c>
      <c r="E71" s="73" t="s">
        <v>106</v>
      </c>
      <c r="F71" s="15">
        <v>1116</v>
      </c>
      <c r="G71" s="99" t="s">
        <v>298</v>
      </c>
      <c r="H71" s="18">
        <v>178703191.52000001</v>
      </c>
      <c r="I71" s="121" t="s">
        <v>299</v>
      </c>
      <c r="J71" s="16">
        <v>999900000</v>
      </c>
      <c r="K71" s="68">
        <v>42703</v>
      </c>
      <c r="L71" s="68">
        <v>42703</v>
      </c>
      <c r="M71" s="11"/>
    </row>
    <row r="72" spans="1:13" ht="23.25" customHeight="1" x14ac:dyDescent="0.25">
      <c r="A72" s="160"/>
      <c r="B72" s="12" t="s">
        <v>107</v>
      </c>
      <c r="C72" s="120">
        <v>830122566</v>
      </c>
      <c r="D72" s="1">
        <v>42677</v>
      </c>
      <c r="E72" s="73" t="s">
        <v>106</v>
      </c>
      <c r="F72" s="15">
        <v>1216</v>
      </c>
      <c r="G72" s="99" t="s">
        <v>300</v>
      </c>
      <c r="H72" s="18"/>
      <c r="I72" s="122"/>
      <c r="J72" s="16">
        <v>192347111.59999999</v>
      </c>
      <c r="K72" s="68">
        <v>42703</v>
      </c>
      <c r="L72" s="68">
        <v>42703</v>
      </c>
      <c r="M72" s="11"/>
    </row>
    <row r="73" spans="1:13" ht="23.25" customHeight="1" x14ac:dyDescent="0.25">
      <c r="A73" s="160"/>
      <c r="B73" s="12" t="s">
        <v>108</v>
      </c>
      <c r="C73" s="120">
        <v>830122566</v>
      </c>
      <c r="D73" s="1">
        <v>42677</v>
      </c>
      <c r="E73" s="73" t="s">
        <v>106</v>
      </c>
      <c r="F73" s="12">
        <v>90116</v>
      </c>
      <c r="G73" s="99" t="s">
        <v>301</v>
      </c>
      <c r="H73" s="18"/>
      <c r="I73" s="122"/>
      <c r="J73" s="16">
        <v>140081772</v>
      </c>
      <c r="K73" s="68">
        <v>42703</v>
      </c>
      <c r="L73" s="68">
        <v>42703</v>
      </c>
      <c r="M73" s="11"/>
    </row>
    <row r="74" spans="1:13" ht="23.25" customHeight="1" x14ac:dyDescent="0.25">
      <c r="A74" s="111"/>
      <c r="B74" s="12" t="s">
        <v>109</v>
      </c>
      <c r="C74" s="120">
        <v>830122566</v>
      </c>
      <c r="D74" s="1">
        <v>42677</v>
      </c>
      <c r="E74" s="73" t="s">
        <v>106</v>
      </c>
      <c r="F74" s="12">
        <v>219616</v>
      </c>
      <c r="G74" s="34" t="s">
        <v>302</v>
      </c>
      <c r="H74" s="18"/>
      <c r="I74" s="123"/>
      <c r="J74" s="16">
        <v>3375000</v>
      </c>
      <c r="K74" s="68">
        <v>42703</v>
      </c>
      <c r="L74" s="68">
        <v>42703</v>
      </c>
      <c r="M74" s="11">
        <v>283849516</v>
      </c>
    </row>
    <row r="75" spans="1:13" ht="23.25" customHeight="1" x14ac:dyDescent="0.25">
      <c r="A75" s="109">
        <f>A71+1</f>
        <v>613</v>
      </c>
      <c r="B75" s="15" t="s">
        <v>144</v>
      </c>
      <c r="C75" s="12">
        <v>900127539</v>
      </c>
      <c r="D75" s="1">
        <v>42678</v>
      </c>
      <c r="E75" s="15" t="s">
        <v>303</v>
      </c>
      <c r="F75" s="12">
        <v>274616</v>
      </c>
      <c r="G75" s="99" t="s">
        <v>304</v>
      </c>
      <c r="H75" s="18">
        <f>2063265+2068246</f>
        <v>4131511</v>
      </c>
      <c r="I75" s="97" t="s">
        <v>305</v>
      </c>
      <c r="J75" s="18">
        <f>14958668+14994784</f>
        <v>29953452</v>
      </c>
      <c r="K75" s="68">
        <v>42703</v>
      </c>
      <c r="L75" s="68">
        <v>42703</v>
      </c>
      <c r="M75" s="11"/>
    </row>
    <row r="76" spans="1:13" ht="23.25" customHeight="1" x14ac:dyDescent="0.25">
      <c r="A76" s="109">
        <f>A75+1</f>
        <v>614</v>
      </c>
      <c r="B76" s="15" t="s">
        <v>144</v>
      </c>
      <c r="C76" s="12">
        <v>900127539</v>
      </c>
      <c r="D76" s="1">
        <v>42678</v>
      </c>
      <c r="E76" s="15" t="s">
        <v>306</v>
      </c>
      <c r="F76" s="12">
        <v>274616</v>
      </c>
      <c r="G76" s="99" t="s">
        <v>307</v>
      </c>
      <c r="H76" s="18">
        <v>20360570</v>
      </c>
      <c r="I76" s="97">
        <v>3898</v>
      </c>
      <c r="J76" s="18">
        <v>147614136</v>
      </c>
      <c r="K76" s="68">
        <v>42703</v>
      </c>
      <c r="L76" s="68">
        <v>42703</v>
      </c>
      <c r="M76" s="11"/>
    </row>
    <row r="77" spans="1:13" ht="23.25" customHeight="1" x14ac:dyDescent="0.25">
      <c r="A77" s="109">
        <f>A76+1</f>
        <v>615</v>
      </c>
      <c r="B77" s="2" t="s">
        <v>74</v>
      </c>
      <c r="C77" s="2">
        <v>830108265</v>
      </c>
      <c r="D77" s="1">
        <v>42678</v>
      </c>
      <c r="E77" s="2" t="s">
        <v>75</v>
      </c>
      <c r="F77" s="2">
        <v>4916</v>
      </c>
      <c r="G77" s="99" t="s">
        <v>308</v>
      </c>
      <c r="H77" s="19">
        <v>1538390.01</v>
      </c>
      <c r="I77" s="20">
        <v>5707</v>
      </c>
      <c r="J77" s="19">
        <v>11153327.560000001</v>
      </c>
      <c r="K77" s="68">
        <v>42703</v>
      </c>
      <c r="L77" s="68">
        <v>42703</v>
      </c>
      <c r="M77" s="11"/>
    </row>
    <row r="78" spans="1:13" ht="23.25" customHeight="1" x14ac:dyDescent="0.25">
      <c r="A78" s="109">
        <f t="shared" ref="A78:A130" si="1">A77+1</f>
        <v>616</v>
      </c>
      <c r="B78" s="15" t="s">
        <v>72</v>
      </c>
      <c r="C78" s="15">
        <v>800079939</v>
      </c>
      <c r="D78" s="1">
        <v>42679</v>
      </c>
      <c r="E78" s="15" t="s">
        <v>73</v>
      </c>
      <c r="F78" s="15">
        <v>4816</v>
      </c>
      <c r="G78" s="99" t="s">
        <v>309</v>
      </c>
      <c r="H78" s="16">
        <v>380690</v>
      </c>
      <c r="I78" s="36">
        <v>33299</v>
      </c>
      <c r="J78" s="16">
        <v>2760000</v>
      </c>
      <c r="K78" s="68">
        <v>42703</v>
      </c>
      <c r="L78" s="68">
        <v>42703</v>
      </c>
      <c r="M78" s="11"/>
    </row>
    <row r="79" spans="1:13" ht="23.25" customHeight="1" x14ac:dyDescent="0.25">
      <c r="A79" s="109">
        <f t="shared" si="1"/>
        <v>617</v>
      </c>
      <c r="B79" s="15" t="s">
        <v>310</v>
      </c>
      <c r="C79" s="15">
        <v>900452118</v>
      </c>
      <c r="D79" s="1">
        <v>42682</v>
      </c>
      <c r="E79" s="15" t="s">
        <v>112</v>
      </c>
      <c r="F79" s="15">
        <v>310916</v>
      </c>
      <c r="G79" s="99" t="s">
        <v>311</v>
      </c>
      <c r="H79" s="17">
        <v>1668462</v>
      </c>
      <c r="I79" s="35">
        <v>121</v>
      </c>
      <c r="J79" s="17">
        <v>12096348</v>
      </c>
      <c r="K79" s="68">
        <v>42703</v>
      </c>
      <c r="L79" s="68">
        <v>42703</v>
      </c>
      <c r="M79" s="11">
        <v>289184716</v>
      </c>
    </row>
    <row r="80" spans="1:13" ht="23.25" customHeight="1" x14ac:dyDescent="0.25">
      <c r="A80" s="109">
        <f t="shared" si="1"/>
        <v>618</v>
      </c>
      <c r="B80" s="15" t="s">
        <v>34</v>
      </c>
      <c r="C80" s="15">
        <v>830095213</v>
      </c>
      <c r="D80" s="1">
        <v>42682</v>
      </c>
      <c r="E80" s="15" t="s">
        <v>52</v>
      </c>
      <c r="F80" s="99">
        <v>1016</v>
      </c>
      <c r="G80" s="99" t="s">
        <v>312</v>
      </c>
      <c r="H80" s="16">
        <v>0</v>
      </c>
      <c r="I80" s="39" t="s">
        <v>313</v>
      </c>
      <c r="J80" s="17">
        <v>930047021</v>
      </c>
      <c r="K80" s="55">
        <v>42703</v>
      </c>
      <c r="L80" s="55">
        <v>42703</v>
      </c>
      <c r="M80" s="11">
        <v>289189416</v>
      </c>
    </row>
    <row r="81" spans="1:13" ht="23.25" customHeight="1" x14ac:dyDescent="0.25">
      <c r="A81" s="109">
        <f t="shared" si="1"/>
        <v>619</v>
      </c>
      <c r="B81" s="15" t="s">
        <v>314</v>
      </c>
      <c r="C81" s="2">
        <v>900979861</v>
      </c>
      <c r="D81" s="1">
        <v>42682</v>
      </c>
      <c r="E81" s="2" t="s">
        <v>315</v>
      </c>
      <c r="F81" s="2">
        <v>257716</v>
      </c>
      <c r="G81" s="99">
        <v>378616</v>
      </c>
      <c r="H81" s="19">
        <v>9695172</v>
      </c>
      <c r="I81" s="20">
        <v>1</v>
      </c>
      <c r="J81" s="19">
        <v>70290000</v>
      </c>
      <c r="K81" s="68">
        <v>42703</v>
      </c>
      <c r="L81" s="68">
        <v>42703</v>
      </c>
      <c r="M81" s="11"/>
    </row>
    <row r="82" spans="1:13" ht="23.25" customHeight="1" x14ac:dyDescent="0.25">
      <c r="A82" s="109">
        <f t="shared" si="1"/>
        <v>620</v>
      </c>
      <c r="B82" s="15" t="s">
        <v>94</v>
      </c>
      <c r="C82" s="2">
        <v>830143693</v>
      </c>
      <c r="D82" s="1">
        <v>42682</v>
      </c>
      <c r="E82" s="2" t="s">
        <v>95</v>
      </c>
      <c r="F82" s="2">
        <v>155616</v>
      </c>
      <c r="G82" s="99" t="s">
        <v>316</v>
      </c>
      <c r="H82" s="19">
        <v>937931</v>
      </c>
      <c r="I82" s="20">
        <v>9062</v>
      </c>
      <c r="J82" s="19">
        <v>6900000</v>
      </c>
      <c r="K82" s="68">
        <v>42703</v>
      </c>
      <c r="L82" s="68">
        <v>42703</v>
      </c>
      <c r="M82" s="11"/>
    </row>
    <row r="83" spans="1:13" ht="23.25" customHeight="1" x14ac:dyDescent="0.25">
      <c r="A83" s="109">
        <f t="shared" si="1"/>
        <v>621</v>
      </c>
      <c r="B83" s="15" t="s">
        <v>317</v>
      </c>
      <c r="C83" s="15">
        <v>900986024</v>
      </c>
      <c r="D83" s="1">
        <v>42683</v>
      </c>
      <c r="E83" s="15" t="s">
        <v>318</v>
      </c>
      <c r="F83" s="15">
        <v>205716</v>
      </c>
      <c r="G83" s="15" t="s">
        <v>319</v>
      </c>
      <c r="H83" s="19">
        <f>60422067.21+23950216.55</f>
        <v>84372283.760000005</v>
      </c>
      <c r="I83" s="69" t="s">
        <v>320</v>
      </c>
      <c r="J83" s="19">
        <f>438059987.28+173639070</f>
        <v>611699057.27999997</v>
      </c>
      <c r="K83" s="68">
        <v>42703</v>
      </c>
      <c r="L83" s="68">
        <v>42703</v>
      </c>
      <c r="M83" s="21">
        <v>289192016</v>
      </c>
    </row>
    <row r="84" spans="1:13" ht="23.25" customHeight="1" x14ac:dyDescent="0.25">
      <c r="A84" s="109">
        <f t="shared" si="1"/>
        <v>622</v>
      </c>
      <c r="B84" s="15" t="s">
        <v>321</v>
      </c>
      <c r="C84" s="15">
        <v>804002893</v>
      </c>
      <c r="D84" s="1">
        <v>42684</v>
      </c>
      <c r="E84" s="15" t="s">
        <v>322</v>
      </c>
      <c r="F84" s="15">
        <v>241416</v>
      </c>
      <c r="G84" s="15" t="s">
        <v>323</v>
      </c>
      <c r="H84" s="19">
        <v>4197756.6900000004</v>
      </c>
      <c r="I84" s="69" t="s">
        <v>324</v>
      </c>
      <c r="J84" s="19">
        <v>30433736</v>
      </c>
      <c r="K84" s="68">
        <v>42703</v>
      </c>
      <c r="L84" s="68">
        <v>42703</v>
      </c>
      <c r="M84" s="11">
        <v>289194016</v>
      </c>
    </row>
    <row r="85" spans="1:13" ht="23.25" customHeight="1" x14ac:dyDescent="0.25">
      <c r="A85" s="109">
        <f t="shared" si="1"/>
        <v>623</v>
      </c>
      <c r="B85" s="15" t="s">
        <v>325</v>
      </c>
      <c r="C85" s="2">
        <v>900231692</v>
      </c>
      <c r="D85" s="1">
        <v>42684</v>
      </c>
      <c r="E85" s="2" t="s">
        <v>326</v>
      </c>
      <c r="F85" s="2">
        <v>271816</v>
      </c>
      <c r="G85" s="99" t="s">
        <v>327</v>
      </c>
      <c r="H85" s="19">
        <v>5280249</v>
      </c>
      <c r="I85" s="20">
        <v>3738</v>
      </c>
      <c r="J85" s="19">
        <v>38281807</v>
      </c>
      <c r="K85" s="55">
        <v>42703</v>
      </c>
      <c r="L85" s="55">
        <v>42703</v>
      </c>
      <c r="M85" s="11">
        <v>296729416</v>
      </c>
    </row>
    <row r="86" spans="1:13" ht="23.25" customHeight="1" x14ac:dyDescent="0.25">
      <c r="A86" s="109">
        <f t="shared" si="1"/>
        <v>624</v>
      </c>
      <c r="B86" s="15" t="s">
        <v>38</v>
      </c>
      <c r="C86" s="99">
        <v>52585306</v>
      </c>
      <c r="D86" s="1">
        <v>42684</v>
      </c>
      <c r="E86" s="63" t="s">
        <v>53</v>
      </c>
      <c r="F86" s="15">
        <v>115516</v>
      </c>
      <c r="G86" s="99" t="s">
        <v>328</v>
      </c>
      <c r="H86" s="17">
        <v>0</v>
      </c>
      <c r="I86" s="35" t="s">
        <v>93</v>
      </c>
      <c r="J86" s="17">
        <v>6300000</v>
      </c>
      <c r="K86" s="68">
        <v>42699</v>
      </c>
      <c r="L86" s="68">
        <v>42699</v>
      </c>
      <c r="M86" s="11">
        <v>289196716</v>
      </c>
    </row>
    <row r="87" spans="1:13" ht="23.25" customHeight="1" x14ac:dyDescent="0.25">
      <c r="A87" s="109">
        <f t="shared" si="1"/>
        <v>625</v>
      </c>
      <c r="B87" s="15" t="s">
        <v>329</v>
      </c>
      <c r="C87" s="99">
        <v>19282764</v>
      </c>
      <c r="D87" s="1">
        <v>42685</v>
      </c>
      <c r="E87" s="63" t="s">
        <v>330</v>
      </c>
      <c r="F87" s="15">
        <v>337416</v>
      </c>
      <c r="G87" s="99" t="s">
        <v>331</v>
      </c>
      <c r="H87" s="17">
        <v>10482759</v>
      </c>
      <c r="I87" s="35">
        <v>1811</v>
      </c>
      <c r="J87" s="17">
        <v>76000000</v>
      </c>
      <c r="K87" s="68">
        <v>42703</v>
      </c>
      <c r="L87" s="68">
        <v>42703</v>
      </c>
      <c r="M87" s="11">
        <v>289198816</v>
      </c>
    </row>
    <row r="88" spans="1:13" ht="23.25" customHeight="1" x14ac:dyDescent="0.25">
      <c r="A88" s="109">
        <f t="shared" si="1"/>
        <v>626</v>
      </c>
      <c r="B88" s="11" t="s">
        <v>110</v>
      </c>
      <c r="C88" s="11">
        <v>4831</v>
      </c>
      <c r="D88" s="1">
        <v>42685</v>
      </c>
      <c r="E88" s="11" t="s">
        <v>111</v>
      </c>
      <c r="F88" s="11">
        <v>4316</v>
      </c>
      <c r="G88" s="34" t="s">
        <v>332</v>
      </c>
      <c r="H88" s="13">
        <v>6343065.9199999999</v>
      </c>
      <c r="I88" s="14" t="s">
        <v>163</v>
      </c>
      <c r="J88" s="13">
        <v>51555455.32</v>
      </c>
      <c r="K88" s="112">
        <v>42703</v>
      </c>
      <c r="L88" s="112">
        <v>42703</v>
      </c>
      <c r="M88" s="57"/>
    </row>
    <row r="89" spans="1:13" ht="23.25" customHeight="1" x14ac:dyDescent="0.25">
      <c r="A89" s="109">
        <f t="shared" si="1"/>
        <v>627</v>
      </c>
      <c r="B89" s="103" t="s">
        <v>65</v>
      </c>
      <c r="C89" s="104"/>
      <c r="D89" s="104"/>
      <c r="E89" s="104"/>
      <c r="F89" s="104"/>
      <c r="G89" s="104"/>
      <c r="H89" s="104"/>
      <c r="I89" s="104"/>
      <c r="J89" s="104"/>
      <c r="K89" s="105"/>
      <c r="L89" s="124">
        <v>107756572</v>
      </c>
      <c r="M89" s="11">
        <v>283389416</v>
      </c>
    </row>
    <row r="90" spans="1:13" ht="23.25" customHeight="1" x14ac:dyDescent="0.25">
      <c r="A90" s="109">
        <f t="shared" si="1"/>
        <v>628</v>
      </c>
      <c r="B90" s="2" t="s">
        <v>141</v>
      </c>
      <c r="C90" s="2">
        <v>79645676</v>
      </c>
      <c r="D90" s="1">
        <v>42685</v>
      </c>
      <c r="E90" s="2" t="s">
        <v>142</v>
      </c>
      <c r="F90" s="2">
        <v>157716</v>
      </c>
      <c r="G90" s="99" t="s">
        <v>335</v>
      </c>
      <c r="H90" s="19">
        <v>945812.81</v>
      </c>
      <c r="I90" s="69">
        <v>89</v>
      </c>
      <c r="J90" s="19">
        <v>6857142.8499999996</v>
      </c>
      <c r="K90" s="68">
        <v>42704</v>
      </c>
      <c r="L90" s="68">
        <v>42682</v>
      </c>
      <c r="M90" s="11">
        <v>296749916</v>
      </c>
    </row>
    <row r="91" spans="1:13" ht="23.25" customHeight="1" x14ac:dyDescent="0.25">
      <c r="A91" s="109">
        <f t="shared" si="1"/>
        <v>629</v>
      </c>
      <c r="B91" s="15" t="s">
        <v>144</v>
      </c>
      <c r="C91" s="12">
        <v>900127539</v>
      </c>
      <c r="D91" s="1">
        <v>42685</v>
      </c>
      <c r="E91" s="15" t="s">
        <v>336</v>
      </c>
      <c r="F91" s="12">
        <v>274616</v>
      </c>
      <c r="G91" s="99" t="s">
        <v>337</v>
      </c>
      <c r="H91" s="18">
        <v>2636724</v>
      </c>
      <c r="I91" s="97">
        <v>3904</v>
      </c>
      <c r="J91" s="18">
        <v>19116252</v>
      </c>
      <c r="K91" s="68">
        <v>42704</v>
      </c>
      <c r="L91" s="131">
        <v>42704</v>
      </c>
      <c r="M91" s="94" t="s">
        <v>148</v>
      </c>
    </row>
    <row r="92" spans="1:13" ht="23.25" customHeight="1" x14ac:dyDescent="0.25">
      <c r="A92" s="109">
        <f t="shared" si="1"/>
        <v>630</v>
      </c>
      <c r="B92" s="15" t="s">
        <v>338</v>
      </c>
      <c r="C92" s="12">
        <v>830121696</v>
      </c>
      <c r="D92" s="1">
        <v>42685</v>
      </c>
      <c r="E92" s="15" t="s">
        <v>339</v>
      </c>
      <c r="F92" s="12">
        <v>252416</v>
      </c>
      <c r="G92" s="99" t="s">
        <v>340</v>
      </c>
      <c r="H92" s="18">
        <v>0</v>
      </c>
      <c r="I92" s="97">
        <v>10083</v>
      </c>
      <c r="J92" s="18">
        <v>36000000</v>
      </c>
      <c r="K92" s="133">
        <v>42704</v>
      </c>
      <c r="L92" s="125">
        <v>42704</v>
      </c>
      <c r="M92" s="11">
        <v>304150916</v>
      </c>
    </row>
    <row r="93" spans="1:13" ht="23.25" customHeight="1" x14ac:dyDescent="0.25">
      <c r="A93" s="109">
        <f t="shared" si="1"/>
        <v>631</v>
      </c>
      <c r="B93" s="15" t="s">
        <v>152</v>
      </c>
      <c r="C93" s="12">
        <v>860012336</v>
      </c>
      <c r="D93" s="1">
        <v>42685</v>
      </c>
      <c r="E93" s="15" t="s">
        <v>153</v>
      </c>
      <c r="F93" s="12">
        <v>235716</v>
      </c>
      <c r="G93" s="99" t="s">
        <v>341</v>
      </c>
      <c r="H93" s="18">
        <v>420387584</v>
      </c>
      <c r="I93" s="97">
        <v>10166417</v>
      </c>
      <c r="J93" s="18">
        <v>305134984</v>
      </c>
      <c r="K93" s="68">
        <v>42704</v>
      </c>
      <c r="L93" s="131">
        <v>42704</v>
      </c>
      <c r="M93" s="11">
        <v>293397116</v>
      </c>
    </row>
    <row r="94" spans="1:13" ht="23.25" customHeight="1" x14ac:dyDescent="0.25">
      <c r="A94" s="109">
        <f t="shared" si="1"/>
        <v>632</v>
      </c>
      <c r="B94" s="103" t="s">
        <v>65</v>
      </c>
      <c r="C94" s="104"/>
      <c r="D94" s="104"/>
      <c r="E94" s="104"/>
      <c r="F94" s="104"/>
      <c r="G94" s="104"/>
      <c r="H94" s="104"/>
      <c r="I94" s="104"/>
      <c r="J94" s="104"/>
      <c r="K94" s="105"/>
      <c r="L94" s="132">
        <v>131329146.54000001</v>
      </c>
      <c r="M94" s="11">
        <v>293402216</v>
      </c>
    </row>
    <row r="95" spans="1:13" ht="23.25" customHeight="1" x14ac:dyDescent="0.25">
      <c r="A95" s="109">
        <f t="shared" si="1"/>
        <v>633</v>
      </c>
      <c r="B95" s="15" t="s">
        <v>344</v>
      </c>
      <c r="C95" s="15">
        <v>80145548</v>
      </c>
      <c r="D95" s="1">
        <v>42689</v>
      </c>
      <c r="E95" s="15" t="s">
        <v>345</v>
      </c>
      <c r="F95" s="15">
        <v>232816</v>
      </c>
      <c r="G95" s="99" t="s">
        <v>346</v>
      </c>
      <c r="H95" s="17">
        <v>1279586</v>
      </c>
      <c r="I95" s="87">
        <v>13638</v>
      </c>
      <c r="J95" s="17">
        <v>9277000</v>
      </c>
      <c r="K95" s="68">
        <v>42704</v>
      </c>
      <c r="L95" s="68">
        <v>42704</v>
      </c>
      <c r="M95" s="11">
        <v>293407816</v>
      </c>
    </row>
    <row r="96" spans="1:13" ht="23.25" customHeight="1" x14ac:dyDescent="0.25">
      <c r="A96" s="44">
        <f t="shared" si="1"/>
        <v>634</v>
      </c>
      <c r="B96" s="12" t="s">
        <v>347</v>
      </c>
      <c r="C96" s="12">
        <v>860002400</v>
      </c>
      <c r="D96" s="1">
        <v>42689</v>
      </c>
      <c r="E96" s="12" t="s">
        <v>348</v>
      </c>
      <c r="F96" s="12">
        <v>13616</v>
      </c>
      <c r="G96" s="34" t="s">
        <v>349</v>
      </c>
      <c r="H96" s="18">
        <v>0</v>
      </c>
      <c r="I96" s="97" t="s">
        <v>350</v>
      </c>
      <c r="J96" s="18">
        <v>4385007321</v>
      </c>
      <c r="K96" s="68">
        <v>42704</v>
      </c>
      <c r="L96" s="68">
        <v>42601</v>
      </c>
      <c r="M96" s="11">
        <v>3041688616</v>
      </c>
    </row>
    <row r="97" spans="1:13" ht="23.25" customHeight="1" x14ac:dyDescent="0.25">
      <c r="A97" s="109">
        <f t="shared" si="1"/>
        <v>635</v>
      </c>
      <c r="B97" s="15" t="s">
        <v>188</v>
      </c>
      <c r="C97" s="2">
        <v>899999073</v>
      </c>
      <c r="D97" s="1">
        <v>42689</v>
      </c>
      <c r="E97" s="2" t="s">
        <v>189</v>
      </c>
      <c r="F97" s="15">
        <v>276116</v>
      </c>
      <c r="G97" s="99" t="s">
        <v>351</v>
      </c>
      <c r="H97" s="16">
        <v>540290.71</v>
      </c>
      <c r="I97" s="39" t="s">
        <v>352</v>
      </c>
      <c r="J97" s="17">
        <f>3917107.65</f>
        <v>3917107.65</v>
      </c>
      <c r="K97" s="68">
        <v>42704</v>
      </c>
      <c r="L97" s="68">
        <f>L96+60</f>
        <v>42661</v>
      </c>
      <c r="M97" s="11">
        <v>293111916</v>
      </c>
    </row>
    <row r="98" spans="1:13" ht="23.25" customHeight="1" x14ac:dyDescent="0.25">
      <c r="A98" s="109">
        <f t="shared" si="1"/>
        <v>636</v>
      </c>
      <c r="B98" s="2" t="s">
        <v>36</v>
      </c>
      <c r="C98" s="2">
        <v>830119276</v>
      </c>
      <c r="D98" s="1">
        <v>42689</v>
      </c>
      <c r="E98" s="2" t="s">
        <v>57</v>
      </c>
      <c r="F98" s="15">
        <v>2616</v>
      </c>
      <c r="G98" s="99" t="s">
        <v>353</v>
      </c>
      <c r="H98" s="19">
        <v>85133684.340000004</v>
      </c>
      <c r="I98" s="35">
        <v>1326</v>
      </c>
      <c r="J98" s="19">
        <v>617219211.5</v>
      </c>
      <c r="K98" s="68">
        <v>42704</v>
      </c>
      <c r="L98" s="68"/>
      <c r="M98" s="11">
        <v>293484716</v>
      </c>
    </row>
    <row r="99" spans="1:13" ht="23.25" customHeight="1" x14ac:dyDescent="0.25">
      <c r="A99" s="109">
        <f t="shared" si="1"/>
        <v>637</v>
      </c>
      <c r="B99" s="12" t="s">
        <v>154</v>
      </c>
      <c r="C99" s="12">
        <v>860020227</v>
      </c>
      <c r="D99" s="1">
        <v>42689</v>
      </c>
      <c r="E99" s="12" t="s">
        <v>40</v>
      </c>
      <c r="F99" s="12">
        <v>269416</v>
      </c>
      <c r="G99" s="34" t="s">
        <v>354</v>
      </c>
      <c r="H99" s="18">
        <f>39108721.65+1300856.28+39473178.21+1312979.03+28364797.79+944823.17+332133.52</f>
        <v>110837489.65000001</v>
      </c>
      <c r="I99" s="97" t="s">
        <v>355</v>
      </c>
      <c r="J99" s="16">
        <f>67824432+52253771.99+1822806+21270384+601992+582976+0.01</f>
        <v>144356362</v>
      </c>
      <c r="K99" s="68">
        <v>42704</v>
      </c>
      <c r="L99" s="68"/>
      <c r="M99" s="11">
        <v>293486916</v>
      </c>
    </row>
    <row r="100" spans="1:13" ht="23.25" customHeight="1" x14ac:dyDescent="0.25">
      <c r="A100" s="109">
        <f t="shared" si="1"/>
        <v>638</v>
      </c>
      <c r="B100" s="15" t="s">
        <v>43</v>
      </c>
      <c r="C100" s="15">
        <v>8300966881</v>
      </c>
      <c r="D100" s="1">
        <v>42689</v>
      </c>
      <c r="E100" s="15" t="s">
        <v>44</v>
      </c>
      <c r="F100" s="15">
        <v>178916</v>
      </c>
      <c r="G100" s="99" t="s">
        <v>356</v>
      </c>
      <c r="H100" s="19">
        <f>5813893.68+3056859.57+7459370.46</f>
        <v>16330123.710000001</v>
      </c>
      <c r="I100" s="20" t="s">
        <v>357</v>
      </c>
      <c r="J100" s="19">
        <f>42150729.2+22162231.9+54080435.86</f>
        <v>118393396.96000001</v>
      </c>
      <c r="K100" s="68">
        <v>42704</v>
      </c>
      <c r="L100" s="68"/>
      <c r="M100" s="95">
        <v>304175416</v>
      </c>
    </row>
    <row r="101" spans="1:13" ht="23.25" customHeight="1" x14ac:dyDescent="0.25">
      <c r="A101" s="109">
        <f t="shared" si="1"/>
        <v>639</v>
      </c>
      <c r="B101" s="15" t="s">
        <v>144</v>
      </c>
      <c r="C101" s="12">
        <v>900127539</v>
      </c>
      <c r="D101" s="1">
        <v>42689</v>
      </c>
      <c r="E101" s="15" t="s">
        <v>358</v>
      </c>
      <c r="F101" s="12">
        <v>274616</v>
      </c>
      <c r="G101" s="99" t="s">
        <v>359</v>
      </c>
      <c r="H101" s="18">
        <v>2970025</v>
      </c>
      <c r="I101" s="97">
        <v>3873</v>
      </c>
      <c r="J101" s="18">
        <v>21532680</v>
      </c>
      <c r="K101" s="68">
        <v>42704</v>
      </c>
      <c r="L101" s="68"/>
      <c r="M101" s="21">
        <v>293608516</v>
      </c>
    </row>
    <row r="102" spans="1:13" ht="23.25" customHeight="1" x14ac:dyDescent="0.25">
      <c r="A102" s="109">
        <f t="shared" si="1"/>
        <v>640</v>
      </c>
      <c r="B102" s="2" t="s">
        <v>101</v>
      </c>
      <c r="C102" s="2">
        <v>80229957</v>
      </c>
      <c r="D102" s="1">
        <v>42689</v>
      </c>
      <c r="E102" s="2" t="s">
        <v>102</v>
      </c>
      <c r="F102" s="15">
        <v>89716</v>
      </c>
      <c r="G102" s="99" t="s">
        <v>360</v>
      </c>
      <c r="H102" s="16">
        <v>0</v>
      </c>
      <c r="I102" s="35" t="s">
        <v>78</v>
      </c>
      <c r="J102" s="17">
        <v>4270800</v>
      </c>
      <c r="K102" s="68">
        <v>42704</v>
      </c>
      <c r="L102" s="68">
        <v>42704</v>
      </c>
      <c r="M102" s="11">
        <v>293489516</v>
      </c>
    </row>
    <row r="103" spans="1:13" ht="23.25" customHeight="1" x14ac:dyDescent="0.25">
      <c r="A103" s="109">
        <f t="shared" si="1"/>
        <v>641</v>
      </c>
      <c r="B103" s="2" t="s">
        <v>361</v>
      </c>
      <c r="C103" s="2">
        <v>900035567</v>
      </c>
      <c r="D103" s="1">
        <v>42689</v>
      </c>
      <c r="E103" s="2" t="s">
        <v>362</v>
      </c>
      <c r="F103" s="15">
        <v>277216</v>
      </c>
      <c r="G103" s="99">
        <v>394116</v>
      </c>
      <c r="H103" s="16">
        <v>24042855</v>
      </c>
      <c r="I103" s="35">
        <v>10430</v>
      </c>
      <c r="J103" s="17">
        <v>174310698</v>
      </c>
      <c r="K103" s="68">
        <v>42704</v>
      </c>
      <c r="L103" s="68"/>
      <c r="M103" s="96">
        <v>304413216</v>
      </c>
    </row>
    <row r="104" spans="1:13" ht="23.25" customHeight="1" x14ac:dyDescent="0.25">
      <c r="A104" s="109">
        <f t="shared" si="1"/>
        <v>642</v>
      </c>
      <c r="B104" s="103" t="s">
        <v>65</v>
      </c>
      <c r="C104" s="104"/>
      <c r="D104" s="104"/>
      <c r="E104" s="104"/>
      <c r="F104" s="104"/>
      <c r="G104" s="104"/>
      <c r="H104" s="104"/>
      <c r="I104" s="104"/>
      <c r="J104" s="104"/>
      <c r="K104" s="105"/>
      <c r="L104" s="68"/>
      <c r="M104" s="11">
        <v>293493216</v>
      </c>
    </row>
    <row r="105" spans="1:13" ht="23.25" customHeight="1" x14ac:dyDescent="0.25">
      <c r="A105" s="109">
        <f t="shared" si="1"/>
        <v>643</v>
      </c>
      <c r="B105" s="2" t="s">
        <v>91</v>
      </c>
      <c r="C105" s="2">
        <v>3229110</v>
      </c>
      <c r="D105" s="1">
        <v>42690</v>
      </c>
      <c r="E105" s="2" t="s">
        <v>92</v>
      </c>
      <c r="F105" s="2">
        <v>47116</v>
      </c>
      <c r="G105" s="34" t="s">
        <v>363</v>
      </c>
      <c r="H105" s="13">
        <v>536055.17000000004</v>
      </c>
      <c r="I105" s="20">
        <v>231</v>
      </c>
      <c r="J105" s="13">
        <v>3886400</v>
      </c>
      <c r="K105" s="68">
        <v>42704</v>
      </c>
      <c r="L105" s="68">
        <v>42704</v>
      </c>
      <c r="M105" s="11">
        <v>304185516</v>
      </c>
    </row>
    <row r="106" spans="1:13" ht="23.25" customHeight="1" x14ac:dyDescent="0.25">
      <c r="A106" s="109">
        <f t="shared" si="1"/>
        <v>644</v>
      </c>
      <c r="B106" s="103" t="s">
        <v>65</v>
      </c>
      <c r="C106" s="104"/>
      <c r="D106" s="104"/>
      <c r="E106" s="104"/>
      <c r="F106" s="104"/>
      <c r="G106" s="104"/>
      <c r="H106" s="104"/>
      <c r="I106" s="104"/>
      <c r="J106" s="104"/>
      <c r="K106" s="105"/>
      <c r="L106" s="126" t="s">
        <v>364</v>
      </c>
      <c r="M106" s="11">
        <v>304191016</v>
      </c>
    </row>
    <row r="107" spans="1:13" ht="23.25" customHeight="1" x14ac:dyDescent="0.25">
      <c r="A107" s="109">
        <f t="shared" si="1"/>
        <v>645</v>
      </c>
      <c r="B107" s="2" t="s">
        <v>173</v>
      </c>
      <c r="C107" s="2">
        <v>900346479</v>
      </c>
      <c r="D107" s="1">
        <v>42691</v>
      </c>
      <c r="E107" s="2" t="s">
        <v>174</v>
      </c>
      <c r="F107" s="2">
        <v>238716</v>
      </c>
      <c r="G107" s="34" t="s">
        <v>365</v>
      </c>
      <c r="H107" s="13">
        <v>11133815.439999999</v>
      </c>
      <c r="I107" s="20">
        <v>195</v>
      </c>
      <c r="J107" s="13">
        <v>80720162.010000005</v>
      </c>
      <c r="K107" s="68">
        <v>42704</v>
      </c>
      <c r="L107" s="68"/>
      <c r="M107" s="11">
        <v>393496316</v>
      </c>
    </row>
    <row r="108" spans="1:13" ht="23.25" customHeight="1" x14ac:dyDescent="0.25">
      <c r="A108" s="109">
        <f t="shared" si="1"/>
        <v>646</v>
      </c>
      <c r="B108" s="12" t="s">
        <v>79</v>
      </c>
      <c r="C108" s="34">
        <v>890922465</v>
      </c>
      <c r="D108" s="1">
        <v>42691</v>
      </c>
      <c r="E108" s="73" t="s">
        <v>80</v>
      </c>
      <c r="F108" s="15">
        <v>75216</v>
      </c>
      <c r="G108" s="99" t="s">
        <v>366</v>
      </c>
      <c r="H108" s="17">
        <v>43034</v>
      </c>
      <c r="I108" s="35">
        <v>14884</v>
      </c>
      <c r="J108" s="17">
        <v>312000</v>
      </c>
      <c r="K108" s="68">
        <v>42704</v>
      </c>
      <c r="L108" s="68"/>
      <c r="M108" s="11">
        <v>293499416</v>
      </c>
    </row>
    <row r="109" spans="1:13" ht="23.25" customHeight="1" x14ac:dyDescent="0.25">
      <c r="A109" s="109">
        <f t="shared" si="1"/>
        <v>647</v>
      </c>
      <c r="B109" s="15" t="s">
        <v>251</v>
      </c>
      <c r="C109" s="12">
        <v>52810212</v>
      </c>
      <c r="D109" s="1">
        <v>42691</v>
      </c>
      <c r="E109" s="15" t="s">
        <v>252</v>
      </c>
      <c r="F109" s="12">
        <v>274716</v>
      </c>
      <c r="G109" s="99" t="s">
        <v>253</v>
      </c>
      <c r="H109" s="18">
        <v>0</v>
      </c>
      <c r="I109" s="97" t="s">
        <v>254</v>
      </c>
      <c r="J109" s="18">
        <f>2910533+2910533</f>
        <v>5821066</v>
      </c>
      <c r="K109" s="68">
        <v>42704</v>
      </c>
      <c r="L109" s="68">
        <v>42704</v>
      </c>
      <c r="M109" s="11">
        <v>304197416</v>
      </c>
    </row>
    <row r="110" spans="1:13" ht="23.25" customHeight="1" x14ac:dyDescent="0.25">
      <c r="A110" s="109">
        <f t="shared" si="1"/>
        <v>648</v>
      </c>
      <c r="B110" s="12" t="s">
        <v>259</v>
      </c>
      <c r="C110" s="15">
        <v>860034604</v>
      </c>
      <c r="D110" s="1">
        <v>42691</v>
      </c>
      <c r="E110" s="15" t="s">
        <v>260</v>
      </c>
      <c r="F110" s="15">
        <v>234016</v>
      </c>
      <c r="G110" s="99" t="s">
        <v>261</v>
      </c>
      <c r="H110" s="17">
        <f>4565612.69*20</f>
        <v>91312253.800000012</v>
      </c>
      <c r="I110" s="87" t="s">
        <v>262</v>
      </c>
      <c r="J110" s="17">
        <v>779709967</v>
      </c>
      <c r="K110" s="68">
        <v>42704</v>
      </c>
      <c r="L110" s="68"/>
      <c r="M110" s="11">
        <v>304209416</v>
      </c>
    </row>
    <row r="111" spans="1:13" ht="23.25" customHeight="1" x14ac:dyDescent="0.25">
      <c r="A111" s="109">
        <f t="shared" si="1"/>
        <v>649</v>
      </c>
      <c r="B111" s="15" t="s">
        <v>272</v>
      </c>
      <c r="C111" s="15">
        <v>8600013070</v>
      </c>
      <c r="D111" s="1">
        <v>42691</v>
      </c>
      <c r="E111" s="15" t="s">
        <v>273</v>
      </c>
      <c r="F111" s="15">
        <v>234116</v>
      </c>
      <c r="G111" s="99" t="s">
        <v>274</v>
      </c>
      <c r="H111" s="16">
        <f>12006505*12</f>
        <v>144078060</v>
      </c>
      <c r="I111" s="35" t="s">
        <v>275</v>
      </c>
      <c r="J111" s="17">
        <v>1207301520</v>
      </c>
      <c r="K111" s="68">
        <v>42704</v>
      </c>
      <c r="L111" s="68"/>
      <c r="M111" s="11">
        <v>304216716</v>
      </c>
    </row>
    <row r="112" spans="1:13" ht="23.25" customHeight="1" x14ac:dyDescent="0.25">
      <c r="A112" s="109">
        <f t="shared" si="1"/>
        <v>650</v>
      </c>
      <c r="B112" s="15" t="s">
        <v>123</v>
      </c>
      <c r="C112" s="15">
        <v>80180649</v>
      </c>
      <c r="D112" s="1">
        <v>42692</v>
      </c>
      <c r="E112" s="15" t="s">
        <v>124</v>
      </c>
      <c r="F112" s="15">
        <v>11116</v>
      </c>
      <c r="G112" s="99">
        <v>398516</v>
      </c>
      <c r="H112" s="17">
        <v>0</v>
      </c>
      <c r="I112" s="39" t="s">
        <v>367</v>
      </c>
      <c r="J112" s="17">
        <v>8370000</v>
      </c>
      <c r="K112" s="68">
        <v>42704</v>
      </c>
      <c r="L112" s="68">
        <v>42704</v>
      </c>
      <c r="M112" s="11">
        <v>293503216</v>
      </c>
    </row>
    <row r="113" spans="1:13" ht="23.25" customHeight="1" x14ac:dyDescent="0.25">
      <c r="A113" s="109">
        <f t="shared" si="1"/>
        <v>651</v>
      </c>
      <c r="B113" s="15" t="s">
        <v>368</v>
      </c>
      <c r="C113" s="15">
        <v>79407041</v>
      </c>
      <c r="D113" s="1">
        <v>42692</v>
      </c>
      <c r="E113" s="15" t="s">
        <v>130</v>
      </c>
      <c r="F113" s="15">
        <v>350016</v>
      </c>
      <c r="G113" s="99">
        <v>398716</v>
      </c>
      <c r="H113" s="17">
        <v>0</v>
      </c>
      <c r="I113" s="39" t="s">
        <v>369</v>
      </c>
      <c r="J113" s="17">
        <v>10500000</v>
      </c>
      <c r="K113" s="68">
        <v>42704</v>
      </c>
      <c r="L113" s="68">
        <v>42704</v>
      </c>
      <c r="M113" s="12">
        <v>293506716</v>
      </c>
    </row>
    <row r="114" spans="1:13" ht="23.25" customHeight="1" x14ac:dyDescent="0.25">
      <c r="A114" s="109">
        <f t="shared" si="1"/>
        <v>652</v>
      </c>
      <c r="B114" s="15" t="s">
        <v>131</v>
      </c>
      <c r="C114" s="15">
        <v>65756444</v>
      </c>
      <c r="D114" s="1">
        <v>42692</v>
      </c>
      <c r="E114" s="15" t="s">
        <v>132</v>
      </c>
      <c r="F114" s="15">
        <v>133916</v>
      </c>
      <c r="G114" s="99">
        <v>398816</v>
      </c>
      <c r="H114" s="16"/>
      <c r="I114" s="39" t="s">
        <v>78</v>
      </c>
      <c r="J114" s="51">
        <v>2500000</v>
      </c>
      <c r="K114" s="68">
        <v>42704</v>
      </c>
      <c r="L114" s="68"/>
      <c r="M114" s="12">
        <v>293509516</v>
      </c>
    </row>
    <row r="115" spans="1:13" ht="23.25" customHeight="1" x14ac:dyDescent="0.25">
      <c r="A115" s="109">
        <f t="shared" si="1"/>
        <v>653</v>
      </c>
      <c r="B115" s="15" t="s">
        <v>133</v>
      </c>
      <c r="C115" s="15">
        <v>79137482</v>
      </c>
      <c r="D115" s="1">
        <v>42692</v>
      </c>
      <c r="E115" s="15" t="s">
        <v>134</v>
      </c>
      <c r="F115" s="15">
        <v>176316</v>
      </c>
      <c r="G115" s="15">
        <v>398916</v>
      </c>
      <c r="H115" s="16">
        <v>0</v>
      </c>
      <c r="I115" s="39" t="s">
        <v>103</v>
      </c>
      <c r="J115" s="16">
        <v>3200000</v>
      </c>
      <c r="K115" s="68">
        <v>42704</v>
      </c>
      <c r="L115" s="68">
        <v>42704</v>
      </c>
      <c r="M115" s="21">
        <v>293824816</v>
      </c>
    </row>
    <row r="116" spans="1:13" ht="23.25" customHeight="1" x14ac:dyDescent="0.25">
      <c r="A116" s="109">
        <f t="shared" si="1"/>
        <v>654</v>
      </c>
      <c r="B116" s="15" t="s">
        <v>144</v>
      </c>
      <c r="C116" s="12">
        <v>900127539</v>
      </c>
      <c r="D116" s="1">
        <v>42692</v>
      </c>
      <c r="E116" s="15" t="s">
        <v>370</v>
      </c>
      <c r="F116" s="12">
        <v>274616</v>
      </c>
      <c r="G116" s="99" t="s">
        <v>371</v>
      </c>
      <c r="H116" s="18">
        <v>23887442</v>
      </c>
      <c r="I116" s="97">
        <v>3906</v>
      </c>
      <c r="J116" s="18">
        <v>173183951</v>
      </c>
      <c r="K116" s="68">
        <v>42704</v>
      </c>
      <c r="L116" s="68"/>
      <c r="M116" s="12">
        <v>293513216</v>
      </c>
    </row>
    <row r="117" spans="1:13" ht="23.25" customHeight="1" x14ac:dyDescent="0.25">
      <c r="A117" s="109">
        <f t="shared" si="1"/>
        <v>655</v>
      </c>
      <c r="B117" s="2" t="s">
        <v>86</v>
      </c>
      <c r="C117" s="2">
        <v>41772113</v>
      </c>
      <c r="D117" s="1">
        <v>42692</v>
      </c>
      <c r="E117" s="2" t="s">
        <v>87</v>
      </c>
      <c r="F117" s="2">
        <v>47016</v>
      </c>
      <c r="G117" s="99" t="s">
        <v>372</v>
      </c>
      <c r="H117" s="19">
        <v>827586.21</v>
      </c>
      <c r="I117" s="20">
        <v>518</v>
      </c>
      <c r="J117" s="19">
        <v>6000000</v>
      </c>
      <c r="K117" s="68">
        <v>42704</v>
      </c>
      <c r="L117" s="68">
        <v>42704</v>
      </c>
      <c r="M117" s="12">
        <v>293518416</v>
      </c>
    </row>
    <row r="118" spans="1:13" ht="23.25" customHeight="1" x14ac:dyDescent="0.25">
      <c r="A118" s="109">
        <f t="shared" si="1"/>
        <v>656</v>
      </c>
      <c r="B118" s="15" t="s">
        <v>58</v>
      </c>
      <c r="C118" s="15">
        <v>52409970</v>
      </c>
      <c r="D118" s="1">
        <v>42662</v>
      </c>
      <c r="E118" s="15" t="s">
        <v>128</v>
      </c>
      <c r="F118" s="15">
        <v>304716</v>
      </c>
      <c r="G118" s="99">
        <v>399216</v>
      </c>
      <c r="H118" s="17">
        <v>0</v>
      </c>
      <c r="I118" s="39" t="s">
        <v>162</v>
      </c>
      <c r="J118" s="18">
        <v>3793900</v>
      </c>
      <c r="K118" s="68">
        <v>42704</v>
      </c>
      <c r="L118" s="68">
        <v>42704</v>
      </c>
      <c r="M118" s="12">
        <v>293539316</v>
      </c>
    </row>
    <row r="119" spans="1:13" ht="23.25" customHeight="1" x14ac:dyDescent="0.25">
      <c r="A119" s="109">
        <f t="shared" si="1"/>
        <v>657</v>
      </c>
      <c r="B119" s="15" t="s">
        <v>144</v>
      </c>
      <c r="C119" s="12">
        <v>900127539</v>
      </c>
      <c r="D119" s="1">
        <v>42692</v>
      </c>
      <c r="E119" s="15" t="s">
        <v>373</v>
      </c>
      <c r="F119" s="12">
        <v>274616</v>
      </c>
      <c r="G119" s="99" t="s">
        <v>374</v>
      </c>
      <c r="H119" s="18">
        <v>20629800</v>
      </c>
      <c r="I119" s="97">
        <v>3901</v>
      </c>
      <c r="J119" s="18">
        <v>46566777</v>
      </c>
      <c r="K119" s="68">
        <v>42704</v>
      </c>
      <c r="L119" s="68"/>
      <c r="M119" s="12">
        <v>304227016</v>
      </c>
    </row>
    <row r="120" spans="1:13" ht="23.25" customHeight="1" x14ac:dyDescent="0.25">
      <c r="A120" s="109">
        <f t="shared" si="1"/>
        <v>658</v>
      </c>
      <c r="B120" s="15" t="s">
        <v>24</v>
      </c>
      <c r="C120" s="2">
        <v>900880790</v>
      </c>
      <c r="D120" s="1">
        <v>42692</v>
      </c>
      <c r="E120" s="2" t="s">
        <v>25</v>
      </c>
      <c r="F120" s="15">
        <v>816</v>
      </c>
      <c r="G120" s="99" t="s">
        <v>375</v>
      </c>
      <c r="H120" s="17">
        <v>0</v>
      </c>
      <c r="I120" s="35" t="s">
        <v>376</v>
      </c>
      <c r="J120" s="17">
        <f>396251245-305132</f>
        <v>395946113</v>
      </c>
      <c r="K120" s="68">
        <v>42704</v>
      </c>
      <c r="L120" s="68"/>
      <c r="M120" s="12">
        <v>305112816</v>
      </c>
    </row>
    <row r="121" spans="1:13" ht="23.25" customHeight="1" x14ac:dyDescent="0.25">
      <c r="A121" s="109">
        <f t="shared" si="1"/>
        <v>659</v>
      </c>
      <c r="B121" s="15" t="s">
        <v>96</v>
      </c>
      <c r="C121" s="15">
        <v>900062917</v>
      </c>
      <c r="D121" s="1">
        <v>42692</v>
      </c>
      <c r="E121" s="15" t="s">
        <v>97</v>
      </c>
      <c r="F121" s="15">
        <v>3916</v>
      </c>
      <c r="G121" s="99" t="s">
        <v>377</v>
      </c>
      <c r="H121" s="17">
        <v>0</v>
      </c>
      <c r="I121" s="36" t="s">
        <v>378</v>
      </c>
      <c r="J121" s="17">
        <v>39837500</v>
      </c>
      <c r="K121" s="68">
        <v>42704</v>
      </c>
      <c r="L121" s="68"/>
      <c r="M121" s="12">
        <v>305119716</v>
      </c>
    </row>
    <row r="122" spans="1:13" ht="23.25" customHeight="1" x14ac:dyDescent="0.25">
      <c r="A122" s="109">
        <f t="shared" si="1"/>
        <v>660</v>
      </c>
      <c r="B122" s="12" t="s">
        <v>113</v>
      </c>
      <c r="C122" s="34">
        <v>46677684</v>
      </c>
      <c r="D122" s="1">
        <v>42695</v>
      </c>
      <c r="E122" s="73" t="s">
        <v>114</v>
      </c>
      <c r="F122" s="15">
        <v>118316</v>
      </c>
      <c r="G122" s="99" t="s">
        <v>379</v>
      </c>
      <c r="H122" s="17">
        <v>0</v>
      </c>
      <c r="I122" s="35" t="s">
        <v>35</v>
      </c>
      <c r="J122" s="17">
        <v>5500000</v>
      </c>
      <c r="K122" s="68">
        <v>42704</v>
      </c>
      <c r="L122" s="68">
        <v>42704</v>
      </c>
      <c r="M122" s="12">
        <v>305131616</v>
      </c>
    </row>
    <row r="123" spans="1:13" ht="23.25" customHeight="1" x14ac:dyDescent="0.25">
      <c r="A123" s="109">
        <f t="shared" si="1"/>
        <v>661</v>
      </c>
      <c r="B123" s="2" t="s">
        <v>137</v>
      </c>
      <c r="C123" s="2">
        <v>800212285</v>
      </c>
      <c r="D123" s="1">
        <v>42695</v>
      </c>
      <c r="E123" s="2" t="s">
        <v>138</v>
      </c>
      <c r="F123" s="2">
        <v>4516</v>
      </c>
      <c r="G123" s="34" t="s">
        <v>380</v>
      </c>
      <c r="H123" s="13">
        <v>41502666.350000001</v>
      </c>
      <c r="I123" s="20" t="s">
        <v>381</v>
      </c>
      <c r="J123" s="13">
        <v>300894331.00999999</v>
      </c>
      <c r="K123" s="68">
        <v>42704</v>
      </c>
      <c r="L123" s="68"/>
      <c r="M123" s="12">
        <v>305146216</v>
      </c>
    </row>
    <row r="124" spans="1:13" ht="23.25" customHeight="1" x14ac:dyDescent="0.25">
      <c r="A124" s="109">
        <f t="shared" si="1"/>
        <v>662</v>
      </c>
      <c r="B124" s="15" t="s">
        <v>342</v>
      </c>
      <c r="C124" s="15">
        <v>900209427</v>
      </c>
      <c r="D124" s="1">
        <v>42695</v>
      </c>
      <c r="E124" s="15" t="s">
        <v>343</v>
      </c>
      <c r="F124" s="15">
        <v>12116</v>
      </c>
      <c r="G124" s="99" t="s">
        <v>382</v>
      </c>
      <c r="H124" s="17">
        <v>18114365.039999999</v>
      </c>
      <c r="I124" s="87">
        <v>335</v>
      </c>
      <c r="J124" s="17">
        <v>131329154.5</v>
      </c>
      <c r="K124" s="68">
        <v>42704</v>
      </c>
      <c r="L124" s="15"/>
      <c r="M124" s="12">
        <v>305152416</v>
      </c>
    </row>
    <row r="125" spans="1:13" ht="23.25" customHeight="1" x14ac:dyDescent="0.25">
      <c r="A125" s="109">
        <f t="shared" si="1"/>
        <v>663</v>
      </c>
      <c r="B125" s="15" t="s">
        <v>205</v>
      </c>
      <c r="C125" s="15">
        <v>79558041</v>
      </c>
      <c r="D125" s="1">
        <v>42695</v>
      </c>
      <c r="E125" s="15" t="s">
        <v>206</v>
      </c>
      <c r="F125" s="15">
        <v>159416</v>
      </c>
      <c r="G125" s="99" t="s">
        <v>383</v>
      </c>
      <c r="H125" s="16">
        <v>612800</v>
      </c>
      <c r="I125" s="35" t="s">
        <v>384</v>
      </c>
      <c r="J125" s="16">
        <v>4442800</v>
      </c>
      <c r="K125" s="68">
        <v>42704</v>
      </c>
      <c r="L125" s="2"/>
      <c r="M125" s="12">
        <v>305157816</v>
      </c>
    </row>
    <row r="126" spans="1:13" ht="23.25" customHeight="1" x14ac:dyDescent="0.25">
      <c r="A126" s="109">
        <f t="shared" si="1"/>
        <v>664</v>
      </c>
      <c r="B126" s="15" t="s">
        <v>333</v>
      </c>
      <c r="C126" s="15">
        <v>80085903</v>
      </c>
      <c r="D126" s="1">
        <v>42695</v>
      </c>
      <c r="E126" s="15" t="s">
        <v>334</v>
      </c>
      <c r="F126" s="15">
        <v>187916</v>
      </c>
      <c r="G126" s="99" t="s">
        <v>385</v>
      </c>
      <c r="H126" s="16">
        <v>14862972.630000001</v>
      </c>
      <c r="I126" s="36" t="s">
        <v>386</v>
      </c>
      <c r="J126" s="17">
        <f>107756551.56+20.44</f>
        <v>107756572</v>
      </c>
      <c r="K126" s="68">
        <v>42704</v>
      </c>
      <c r="L126" s="15"/>
      <c r="M126" s="12">
        <v>305165816</v>
      </c>
    </row>
    <row r="127" spans="1:13" ht="23.25" customHeight="1" x14ac:dyDescent="0.25">
      <c r="A127" s="109">
        <f t="shared" si="1"/>
        <v>665</v>
      </c>
      <c r="B127" s="2" t="s">
        <v>120</v>
      </c>
      <c r="C127" s="2">
        <v>1010166404</v>
      </c>
      <c r="D127" s="1">
        <v>42695</v>
      </c>
      <c r="E127" s="2" t="s">
        <v>121</v>
      </c>
      <c r="F127" s="2">
        <v>59316</v>
      </c>
      <c r="G127" s="34" t="s">
        <v>387</v>
      </c>
      <c r="H127" s="13">
        <v>0</v>
      </c>
      <c r="I127" s="20" t="s">
        <v>125</v>
      </c>
      <c r="J127" s="13">
        <v>5000000</v>
      </c>
      <c r="K127" s="127">
        <v>42704</v>
      </c>
      <c r="L127" s="127">
        <v>42704</v>
      </c>
      <c r="M127" s="12">
        <v>305243716</v>
      </c>
    </row>
    <row r="128" spans="1:13" ht="23.25" customHeight="1" x14ac:dyDescent="0.25">
      <c r="A128" s="109">
        <f t="shared" si="1"/>
        <v>666</v>
      </c>
      <c r="B128" s="12" t="s">
        <v>115</v>
      </c>
      <c r="C128" s="11">
        <v>800235050</v>
      </c>
      <c r="D128" s="1">
        <v>42695</v>
      </c>
      <c r="E128" s="73" t="s">
        <v>116</v>
      </c>
      <c r="F128" s="15">
        <v>212616</v>
      </c>
      <c r="G128" s="12">
        <v>402016</v>
      </c>
      <c r="H128" s="13">
        <v>42988316.979999997</v>
      </c>
      <c r="I128" s="14">
        <v>10833</v>
      </c>
      <c r="J128" s="13">
        <v>311665298.07999998</v>
      </c>
      <c r="K128" s="68">
        <v>42704</v>
      </c>
      <c r="L128" s="2"/>
      <c r="M128" s="12"/>
    </row>
    <row r="129" spans="1:13" ht="23.25" customHeight="1" x14ac:dyDescent="0.25">
      <c r="A129" s="109">
        <f t="shared" si="1"/>
        <v>667</v>
      </c>
      <c r="B129" s="49" t="s">
        <v>388</v>
      </c>
      <c r="C129" s="49">
        <v>860053195</v>
      </c>
      <c r="D129" s="56">
        <v>42695</v>
      </c>
      <c r="E129" s="49" t="s">
        <v>389</v>
      </c>
      <c r="F129" s="49">
        <v>77916</v>
      </c>
      <c r="G129" s="47" t="s">
        <v>390</v>
      </c>
      <c r="H129" s="48">
        <v>1533746.21</v>
      </c>
      <c r="I129" s="77">
        <v>23625</v>
      </c>
      <c r="J129" s="76">
        <v>11119660</v>
      </c>
      <c r="K129" s="68">
        <v>42704</v>
      </c>
      <c r="L129" s="2"/>
      <c r="M129" s="12">
        <v>305276516</v>
      </c>
    </row>
    <row r="130" spans="1:13" ht="23.25" customHeight="1" x14ac:dyDescent="0.25">
      <c r="A130" s="109">
        <f t="shared" si="1"/>
        <v>668</v>
      </c>
      <c r="B130" s="15" t="s">
        <v>43</v>
      </c>
      <c r="C130" s="15">
        <v>8300966881</v>
      </c>
      <c r="D130" s="1">
        <v>42695</v>
      </c>
      <c r="E130" s="15" t="s">
        <v>44</v>
      </c>
      <c r="F130" s="15">
        <v>178916</v>
      </c>
      <c r="G130" s="99" t="s">
        <v>391</v>
      </c>
      <c r="H130" s="19">
        <v>18057483.190000001</v>
      </c>
      <c r="I130" s="20">
        <v>6030</v>
      </c>
      <c r="J130" s="19">
        <v>130916752.97</v>
      </c>
      <c r="K130" s="68">
        <v>42704</v>
      </c>
      <c r="L130" s="2"/>
      <c r="M130" s="15">
        <v>305290816</v>
      </c>
    </row>
    <row r="131" spans="1:13" ht="23.25" customHeight="1" x14ac:dyDescent="0.25">
      <c r="A131" s="110">
        <f>A130+1</f>
        <v>669</v>
      </c>
      <c r="B131" s="12" t="s">
        <v>105</v>
      </c>
      <c r="C131" s="120">
        <v>830122566</v>
      </c>
      <c r="D131" s="1">
        <v>42695</v>
      </c>
      <c r="E131" s="73" t="s">
        <v>106</v>
      </c>
      <c r="F131" s="15">
        <v>1116</v>
      </c>
      <c r="G131" s="99" t="s">
        <v>392</v>
      </c>
      <c r="H131" s="18">
        <v>181010872</v>
      </c>
      <c r="I131" s="121" t="s">
        <v>393</v>
      </c>
      <c r="J131" s="16">
        <v>999900000</v>
      </c>
      <c r="K131" s="68">
        <v>42704</v>
      </c>
      <c r="L131" s="2"/>
      <c r="M131" s="15">
        <v>304372516</v>
      </c>
    </row>
    <row r="132" spans="1:13" ht="23.25" customHeight="1" x14ac:dyDescent="0.25">
      <c r="A132" s="160"/>
      <c r="B132" s="12" t="s">
        <v>107</v>
      </c>
      <c r="C132" s="120">
        <v>830122566</v>
      </c>
      <c r="D132" s="1">
        <v>42695</v>
      </c>
      <c r="E132" s="73" t="s">
        <v>106</v>
      </c>
      <c r="F132" s="15">
        <v>1216</v>
      </c>
      <c r="G132" s="99">
        <v>402416</v>
      </c>
      <c r="H132" s="18"/>
      <c r="I132" s="122"/>
      <c r="J132" s="16">
        <v>192347111.59999999</v>
      </c>
      <c r="K132" s="68">
        <v>42704</v>
      </c>
      <c r="L132" s="2"/>
      <c r="M132" s="15"/>
    </row>
    <row r="133" spans="1:13" ht="23.25" customHeight="1" x14ac:dyDescent="0.25">
      <c r="A133" s="160"/>
      <c r="B133" s="12" t="s">
        <v>108</v>
      </c>
      <c r="C133" s="120">
        <v>830122566</v>
      </c>
      <c r="D133" s="1">
        <v>42695</v>
      </c>
      <c r="E133" s="73" t="s">
        <v>106</v>
      </c>
      <c r="F133" s="12">
        <v>90116</v>
      </c>
      <c r="G133" s="99" t="s">
        <v>394</v>
      </c>
      <c r="H133" s="18"/>
      <c r="I133" s="122"/>
      <c r="J133" s="16">
        <v>31056869</v>
      </c>
      <c r="K133" s="68">
        <v>42704</v>
      </c>
      <c r="L133" s="2"/>
      <c r="M133" s="45">
        <v>304363116</v>
      </c>
    </row>
    <row r="134" spans="1:13" ht="23.25" customHeight="1" x14ac:dyDescent="0.25">
      <c r="A134" s="160"/>
      <c r="B134" s="12" t="s">
        <v>109</v>
      </c>
      <c r="C134" s="120">
        <v>830122566</v>
      </c>
      <c r="D134" s="1">
        <v>42695</v>
      </c>
      <c r="E134" s="73" t="s">
        <v>106</v>
      </c>
      <c r="F134" s="12">
        <v>219616</v>
      </c>
      <c r="G134" s="34">
        <v>402716</v>
      </c>
      <c r="H134" s="18"/>
      <c r="I134" s="122"/>
      <c r="J134" s="16">
        <v>3375000</v>
      </c>
      <c r="K134" s="68">
        <v>42704</v>
      </c>
      <c r="L134" s="2"/>
      <c r="M134" s="45"/>
    </row>
    <row r="135" spans="1:13" ht="23.25" customHeight="1" x14ac:dyDescent="0.25">
      <c r="A135" s="111"/>
      <c r="B135" s="12" t="s">
        <v>395</v>
      </c>
      <c r="C135" s="120">
        <v>830122566</v>
      </c>
      <c r="D135" s="1">
        <v>42695</v>
      </c>
      <c r="E135" s="73" t="s">
        <v>106</v>
      </c>
      <c r="F135" s="12">
        <v>305316</v>
      </c>
      <c r="G135" s="34">
        <v>402816</v>
      </c>
      <c r="H135" s="18"/>
      <c r="I135" s="123"/>
      <c r="J135" s="16">
        <v>12983887</v>
      </c>
      <c r="K135" s="68">
        <v>42704</v>
      </c>
      <c r="L135" s="2"/>
      <c r="M135" s="45">
        <v>305342316</v>
      </c>
    </row>
    <row r="136" spans="1:13" ht="23.25" customHeight="1" x14ac:dyDescent="0.25">
      <c r="A136" s="109">
        <f>A131+1</f>
        <v>670</v>
      </c>
      <c r="B136" s="15" t="s">
        <v>41</v>
      </c>
      <c r="C136" s="99">
        <v>830001338</v>
      </c>
      <c r="D136" s="1">
        <v>42695</v>
      </c>
      <c r="E136" s="63" t="s">
        <v>42</v>
      </c>
      <c r="F136" s="15">
        <v>4016</v>
      </c>
      <c r="G136" s="99" t="s">
        <v>396</v>
      </c>
      <c r="H136" s="17">
        <v>106824168.56999999</v>
      </c>
      <c r="I136" s="35" t="s">
        <v>397</v>
      </c>
      <c r="J136" s="16">
        <v>760787693.79999995</v>
      </c>
      <c r="K136" s="68">
        <v>42704</v>
      </c>
      <c r="L136" s="2"/>
      <c r="M136" s="45">
        <v>304345116</v>
      </c>
    </row>
    <row r="137" spans="1:13" ht="23.25" customHeight="1" x14ac:dyDescent="0.25">
      <c r="A137" s="109">
        <f>A136+1</f>
        <v>671</v>
      </c>
      <c r="B137" s="15" t="s">
        <v>398</v>
      </c>
      <c r="C137" s="99">
        <v>9001149507</v>
      </c>
      <c r="D137" s="1">
        <v>42696</v>
      </c>
      <c r="E137" s="63" t="s">
        <v>399</v>
      </c>
      <c r="F137" s="15">
        <v>262716</v>
      </c>
      <c r="G137" s="99">
        <v>403916</v>
      </c>
      <c r="H137" s="17">
        <v>7104000</v>
      </c>
      <c r="I137" s="35" t="s">
        <v>400</v>
      </c>
      <c r="J137" s="16">
        <v>51504000</v>
      </c>
      <c r="K137" s="68">
        <v>42704</v>
      </c>
      <c r="L137" s="2"/>
      <c r="M137" s="45" t="s">
        <v>159</v>
      </c>
    </row>
    <row r="138" spans="1:13" ht="23.25" customHeight="1" x14ac:dyDescent="0.25">
      <c r="A138" s="109">
        <f t="shared" ref="A138:A150" si="2">A137+1</f>
        <v>672</v>
      </c>
      <c r="B138" s="15" t="s">
        <v>126</v>
      </c>
      <c r="C138" s="15">
        <v>80437758</v>
      </c>
      <c r="D138" s="1">
        <v>42696</v>
      </c>
      <c r="E138" s="15" t="s">
        <v>127</v>
      </c>
      <c r="F138" s="15">
        <v>13516</v>
      </c>
      <c r="G138" s="99">
        <v>404016</v>
      </c>
      <c r="H138" s="17">
        <v>0</v>
      </c>
      <c r="I138" s="39" t="s">
        <v>367</v>
      </c>
      <c r="J138" s="16">
        <v>2363600</v>
      </c>
      <c r="K138" s="127">
        <v>42704</v>
      </c>
      <c r="L138" s="127">
        <v>42704</v>
      </c>
      <c r="M138" s="45"/>
    </row>
    <row r="139" spans="1:13" ht="23.25" customHeight="1" x14ac:dyDescent="0.25">
      <c r="A139" s="109">
        <f t="shared" si="2"/>
        <v>673</v>
      </c>
      <c r="B139" s="15" t="s">
        <v>139</v>
      </c>
      <c r="C139" s="15">
        <v>19267511</v>
      </c>
      <c r="D139" s="1">
        <v>42696</v>
      </c>
      <c r="E139" s="15" t="s">
        <v>140</v>
      </c>
      <c r="F139" s="15">
        <v>33016</v>
      </c>
      <c r="G139" s="99">
        <v>404116</v>
      </c>
      <c r="H139" s="17">
        <v>0</v>
      </c>
      <c r="I139" s="39" t="s">
        <v>367</v>
      </c>
      <c r="J139" s="17">
        <v>2000000</v>
      </c>
      <c r="K139" s="127">
        <v>42704</v>
      </c>
      <c r="L139" s="127">
        <v>42704</v>
      </c>
      <c r="M139" s="45">
        <v>305997816</v>
      </c>
    </row>
    <row r="140" spans="1:13" ht="23.25" customHeight="1" x14ac:dyDescent="0.25">
      <c r="A140" s="109">
        <f t="shared" si="2"/>
        <v>674</v>
      </c>
      <c r="B140" s="15" t="s">
        <v>401</v>
      </c>
      <c r="C140" s="15">
        <v>73105717</v>
      </c>
      <c r="D140" s="1">
        <v>42696</v>
      </c>
      <c r="E140" s="15" t="s">
        <v>402</v>
      </c>
      <c r="F140" s="15">
        <v>349916</v>
      </c>
      <c r="G140" s="99">
        <v>404216</v>
      </c>
      <c r="H140" s="17">
        <v>1600000</v>
      </c>
      <c r="I140" s="35">
        <v>101</v>
      </c>
      <c r="J140" s="17">
        <v>11600000</v>
      </c>
      <c r="K140" s="127">
        <v>42704</v>
      </c>
      <c r="L140" s="127">
        <v>42704</v>
      </c>
      <c r="M140" s="45" t="s">
        <v>160</v>
      </c>
    </row>
    <row r="141" spans="1:13" ht="56.25" customHeight="1" x14ac:dyDescent="0.25">
      <c r="A141" s="109">
        <f t="shared" si="2"/>
        <v>675</v>
      </c>
      <c r="B141" s="11" t="s">
        <v>89</v>
      </c>
      <c r="C141" s="11">
        <v>52097319</v>
      </c>
      <c r="D141" s="1">
        <v>42696</v>
      </c>
      <c r="E141" s="11" t="s">
        <v>90</v>
      </c>
      <c r="F141" s="11">
        <v>46016</v>
      </c>
      <c r="G141" s="34" t="s">
        <v>403</v>
      </c>
      <c r="H141" s="13">
        <v>0</v>
      </c>
      <c r="I141" s="14" t="s">
        <v>125</v>
      </c>
      <c r="J141" s="13">
        <v>4511032.5</v>
      </c>
      <c r="K141" s="127">
        <v>42704</v>
      </c>
      <c r="L141" s="127">
        <v>42704</v>
      </c>
      <c r="M141" s="45">
        <v>306048616</v>
      </c>
    </row>
    <row r="142" spans="1:13" ht="23.25" customHeight="1" x14ac:dyDescent="0.25">
      <c r="A142" s="109">
        <f t="shared" si="2"/>
        <v>676</v>
      </c>
      <c r="B142" s="12" t="s">
        <v>404</v>
      </c>
      <c r="C142" s="12">
        <v>830122983</v>
      </c>
      <c r="D142" s="1">
        <v>42697</v>
      </c>
      <c r="E142" s="12" t="s">
        <v>122</v>
      </c>
      <c r="F142" s="12">
        <v>240516</v>
      </c>
      <c r="G142" s="34" t="s">
        <v>405</v>
      </c>
      <c r="H142" s="18">
        <v>8879571.8399999999</v>
      </c>
      <c r="I142" s="97">
        <v>183</v>
      </c>
      <c r="J142" s="18">
        <v>64376895.899999999</v>
      </c>
      <c r="K142" s="68">
        <v>42704</v>
      </c>
      <c r="L142" s="15"/>
      <c r="M142" s="15"/>
    </row>
    <row r="143" spans="1:13" ht="23.25" customHeight="1" x14ac:dyDescent="0.25">
      <c r="A143" s="109">
        <f t="shared" si="2"/>
        <v>677</v>
      </c>
      <c r="B143" s="15" t="s">
        <v>406</v>
      </c>
      <c r="C143" s="15">
        <v>900237685</v>
      </c>
      <c r="D143" s="1">
        <v>42697</v>
      </c>
      <c r="E143" s="15" t="s">
        <v>407</v>
      </c>
      <c r="F143" s="15">
        <v>208316</v>
      </c>
      <c r="G143" s="99" t="s">
        <v>408</v>
      </c>
      <c r="H143" s="16">
        <v>88592000</v>
      </c>
      <c r="I143" s="36">
        <v>2862</v>
      </c>
      <c r="J143" s="16">
        <v>642292000</v>
      </c>
      <c r="K143" s="68">
        <v>42704</v>
      </c>
      <c r="L143" s="15"/>
      <c r="M143" s="45" t="s">
        <v>161</v>
      </c>
    </row>
    <row r="144" spans="1:13" ht="23.25" customHeight="1" x14ac:dyDescent="0.25">
      <c r="A144" s="109">
        <f t="shared" si="2"/>
        <v>678</v>
      </c>
      <c r="B144" s="2" t="s">
        <v>81</v>
      </c>
      <c r="C144" s="2">
        <v>79790930</v>
      </c>
      <c r="D144" s="1">
        <v>42697</v>
      </c>
      <c r="E144" s="2" t="s">
        <v>82</v>
      </c>
      <c r="F144" s="15">
        <v>118516</v>
      </c>
      <c r="G144" s="99" t="s">
        <v>409</v>
      </c>
      <c r="H144" s="16">
        <v>0</v>
      </c>
      <c r="I144" s="35" t="s">
        <v>35</v>
      </c>
      <c r="J144" s="17">
        <v>3000000</v>
      </c>
      <c r="K144" s="128">
        <v>42704</v>
      </c>
      <c r="L144" s="128">
        <v>42704</v>
      </c>
      <c r="M144" s="15">
        <v>304380816</v>
      </c>
    </row>
    <row r="145" spans="1:13" ht="23.25" customHeight="1" x14ac:dyDescent="0.25">
      <c r="A145" s="109">
        <f t="shared" si="2"/>
        <v>679</v>
      </c>
      <c r="B145" s="15" t="s">
        <v>31</v>
      </c>
      <c r="C145" s="99">
        <v>80039340</v>
      </c>
      <c r="D145" s="1">
        <v>42697</v>
      </c>
      <c r="E145" s="63" t="s">
        <v>32</v>
      </c>
      <c r="F145" s="15">
        <v>88116</v>
      </c>
      <c r="G145" s="99" t="s">
        <v>410</v>
      </c>
      <c r="H145" s="17">
        <v>0</v>
      </c>
      <c r="I145" s="35" t="s">
        <v>147</v>
      </c>
      <c r="J145" s="17">
        <v>3000000</v>
      </c>
      <c r="K145" s="68">
        <v>42704</v>
      </c>
      <c r="L145" s="15"/>
      <c r="M145" s="15">
        <v>304406716</v>
      </c>
    </row>
    <row r="146" spans="1:13" ht="23.25" customHeight="1" x14ac:dyDescent="0.25">
      <c r="A146" s="109">
        <f t="shared" si="2"/>
        <v>680</v>
      </c>
      <c r="B146" s="15" t="s">
        <v>47</v>
      </c>
      <c r="C146" s="15">
        <v>1065658348</v>
      </c>
      <c r="D146" s="1">
        <v>42698</v>
      </c>
      <c r="E146" s="15" t="s">
        <v>48</v>
      </c>
      <c r="F146" s="15">
        <v>140016</v>
      </c>
      <c r="G146" s="99">
        <v>405216</v>
      </c>
      <c r="H146" s="16">
        <v>0</v>
      </c>
      <c r="I146" s="39" t="s">
        <v>35</v>
      </c>
      <c r="J146" s="51">
        <v>1700000</v>
      </c>
      <c r="K146" s="68">
        <v>42704</v>
      </c>
      <c r="L146" s="129" t="s">
        <v>411</v>
      </c>
      <c r="M146" s="15">
        <v>304388316</v>
      </c>
    </row>
    <row r="147" spans="1:13" ht="23.25" customHeight="1" x14ac:dyDescent="0.25">
      <c r="A147" s="109">
        <f t="shared" si="2"/>
        <v>681</v>
      </c>
      <c r="B147" s="15" t="s">
        <v>37</v>
      </c>
      <c r="C147" s="2">
        <v>1098636642</v>
      </c>
      <c r="D147" s="1">
        <v>42698</v>
      </c>
      <c r="E147" s="2" t="s">
        <v>49</v>
      </c>
      <c r="F147" s="15">
        <v>174616</v>
      </c>
      <c r="G147" s="99">
        <v>405316</v>
      </c>
      <c r="H147" s="16">
        <v>0</v>
      </c>
      <c r="I147" s="39" t="s">
        <v>103</v>
      </c>
      <c r="J147" s="17">
        <v>3085716</v>
      </c>
      <c r="K147" s="102">
        <v>42704</v>
      </c>
      <c r="L147" s="102">
        <v>42704</v>
      </c>
      <c r="M147" s="15"/>
    </row>
    <row r="148" spans="1:13" ht="23.25" customHeight="1" x14ac:dyDescent="0.25">
      <c r="A148" s="109">
        <f t="shared" si="2"/>
        <v>682</v>
      </c>
      <c r="B148" s="15" t="s">
        <v>50</v>
      </c>
      <c r="C148" s="15">
        <v>79428337</v>
      </c>
      <c r="D148" s="1">
        <v>42698</v>
      </c>
      <c r="E148" s="15" t="s">
        <v>51</v>
      </c>
      <c r="F148" s="15">
        <v>174716</v>
      </c>
      <c r="G148" s="15">
        <v>405416</v>
      </c>
      <c r="H148" s="16">
        <v>0</v>
      </c>
      <c r="I148" s="39" t="s">
        <v>103</v>
      </c>
      <c r="J148" s="16">
        <v>3000000</v>
      </c>
      <c r="K148" s="102">
        <v>42704</v>
      </c>
      <c r="L148" s="102">
        <v>42704</v>
      </c>
      <c r="M148" s="15">
        <v>304400816</v>
      </c>
    </row>
    <row r="149" spans="1:13" ht="23.25" customHeight="1" x14ac:dyDescent="0.25">
      <c r="A149" s="109">
        <f t="shared" si="2"/>
        <v>683</v>
      </c>
      <c r="B149" s="15" t="s">
        <v>135</v>
      </c>
      <c r="C149" s="15">
        <v>79740558</v>
      </c>
      <c r="D149" s="1">
        <v>42698</v>
      </c>
      <c r="E149" s="15" t="s">
        <v>136</v>
      </c>
      <c r="F149" s="15">
        <v>176216</v>
      </c>
      <c r="G149" s="15">
        <v>405516</v>
      </c>
      <c r="H149" s="16">
        <v>0</v>
      </c>
      <c r="I149" s="39" t="s">
        <v>103</v>
      </c>
      <c r="J149" s="16">
        <v>2857143</v>
      </c>
      <c r="K149" s="102">
        <v>42704</v>
      </c>
      <c r="L149" s="102">
        <v>42704</v>
      </c>
      <c r="M149" s="15">
        <v>304394216</v>
      </c>
    </row>
    <row r="150" spans="1:13" ht="23.25" customHeight="1" x14ac:dyDescent="0.25">
      <c r="A150" s="109">
        <f t="shared" si="2"/>
        <v>684</v>
      </c>
      <c r="B150" s="74" t="s">
        <v>145</v>
      </c>
      <c r="C150" s="2">
        <v>900993722</v>
      </c>
      <c r="D150" s="1">
        <v>42698</v>
      </c>
      <c r="E150" s="2" t="s">
        <v>146</v>
      </c>
      <c r="F150" s="15">
        <v>242016</v>
      </c>
      <c r="G150" s="15">
        <v>405616</v>
      </c>
      <c r="H150" s="16">
        <v>9273103</v>
      </c>
      <c r="I150" s="69">
        <v>2</v>
      </c>
      <c r="J150" s="19">
        <v>67230000</v>
      </c>
      <c r="K150" s="68">
        <v>42704</v>
      </c>
      <c r="L150" s="2"/>
      <c r="M150" s="15"/>
    </row>
  </sheetData>
  <mergeCells count="21">
    <mergeCell ref="I71:I74"/>
    <mergeCell ref="A131:A135"/>
    <mergeCell ref="I131:I135"/>
    <mergeCell ref="B19:K19"/>
    <mergeCell ref="B48:K48"/>
    <mergeCell ref="B51:K51"/>
    <mergeCell ref="B56:K56"/>
    <mergeCell ref="B89:K89"/>
    <mergeCell ref="B94:K94"/>
    <mergeCell ref="B104:K104"/>
    <mergeCell ref="B106:K106"/>
    <mergeCell ref="A1:K1"/>
    <mergeCell ref="A2:K2"/>
    <mergeCell ref="A3:K3"/>
    <mergeCell ref="A7:K7"/>
    <mergeCell ref="A8:H8"/>
    <mergeCell ref="A5:K5"/>
    <mergeCell ref="A21:A22"/>
    <mergeCell ref="E21:E22"/>
    <mergeCell ref="A71:A74"/>
    <mergeCell ref="B15:K15"/>
  </mergeCells>
  <conditionalFormatting sqref="J34">
    <cfRule type="iconSet" priority="26">
      <iconSet>
        <cfvo type="percent" val="0"/>
        <cfvo type="num" val="&quot;42954671.99&quot;"/>
        <cfvo type="num" val="50180738"/>
      </iconSet>
    </cfRule>
  </conditionalFormatting>
  <conditionalFormatting sqref="J36">
    <cfRule type="iconSet" priority="25">
      <iconSet>
        <cfvo type="percent" val="0"/>
        <cfvo type="num" val="&quot;42954671.99&quot;"/>
        <cfvo type="num" val="50180738"/>
      </iconSet>
    </cfRule>
  </conditionalFormatting>
  <conditionalFormatting sqref="J37:J38">
    <cfRule type="iconSet" priority="24">
      <iconSet>
        <cfvo type="percent" val="0"/>
        <cfvo type="num" val="&quot;42954671.99&quot;"/>
        <cfvo type="num" val="50180738"/>
      </iconSet>
    </cfRule>
  </conditionalFormatting>
  <conditionalFormatting sqref="J50">
    <cfRule type="iconSet" priority="23">
      <iconSet>
        <cfvo type="percent" val="0"/>
        <cfvo type="num" val="&quot;42954671.99&quot;"/>
        <cfvo type="num" val="50180738"/>
      </iconSet>
    </cfRule>
  </conditionalFormatting>
  <conditionalFormatting sqref="J58">
    <cfRule type="iconSet" priority="21">
      <iconSet>
        <cfvo type="percent" val="0"/>
        <cfvo type="num" val="&quot;42954671.99&quot;"/>
        <cfvo type="num" val="50180738"/>
      </iconSet>
    </cfRule>
  </conditionalFormatting>
  <conditionalFormatting sqref="J77">
    <cfRule type="iconSet" priority="20">
      <iconSet>
        <cfvo type="percent" val="0"/>
        <cfvo type="num" val="&quot;42954671.99&quot;"/>
        <cfvo type="num" val="50180738"/>
      </iconSet>
    </cfRule>
  </conditionalFormatting>
  <conditionalFormatting sqref="J78">
    <cfRule type="iconSet" priority="19">
      <iconSet>
        <cfvo type="percent" val="0"/>
        <cfvo type="num" val="&quot;42954671.99&quot;"/>
        <cfvo type="num" val="50180738"/>
      </iconSet>
    </cfRule>
  </conditionalFormatting>
  <conditionalFormatting sqref="J79">
    <cfRule type="iconSet" priority="18">
      <iconSet>
        <cfvo type="percent" val="0"/>
        <cfvo type="num" val="&quot;42954671.99&quot;"/>
        <cfvo type="num" val="50180738"/>
      </iconSet>
    </cfRule>
  </conditionalFormatting>
  <conditionalFormatting sqref="J86">
    <cfRule type="iconSet" priority="17">
      <iconSet>
        <cfvo type="percent" val="0"/>
        <cfvo type="num" val="&quot;42954671.99&quot;"/>
        <cfvo type="num" val="50180738"/>
      </iconSet>
    </cfRule>
  </conditionalFormatting>
  <conditionalFormatting sqref="J87">
    <cfRule type="iconSet" priority="16">
      <iconSet>
        <cfvo type="percent" val="0"/>
        <cfvo type="num" val="&quot;42954671.99&quot;"/>
        <cfvo type="num" val="50180738"/>
      </iconSet>
    </cfRule>
  </conditionalFormatting>
  <conditionalFormatting sqref="J98">
    <cfRule type="iconSet" priority="13">
      <iconSet>
        <cfvo type="percent" val="0"/>
        <cfvo type="num" val="&quot;42954671.99&quot;"/>
        <cfvo type="num" val="50180738"/>
      </iconSet>
    </cfRule>
  </conditionalFormatting>
  <conditionalFormatting sqref="L94">
    <cfRule type="iconSet" priority="12">
      <iconSet>
        <cfvo type="percent" val="0"/>
        <cfvo type="num" val="&quot;42954671.99&quot;"/>
        <cfvo type="num" val="50180738"/>
      </iconSet>
    </cfRule>
  </conditionalFormatting>
  <conditionalFormatting sqref="J95">
    <cfRule type="iconSet" priority="11">
      <iconSet>
        <cfvo type="percent" val="0"/>
        <cfvo type="num" val="&quot;42954671.99&quot;"/>
        <cfvo type="num" val="50180738"/>
      </iconSet>
    </cfRule>
  </conditionalFormatting>
  <conditionalFormatting sqref="J96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108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110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122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145">
    <cfRule type="iconSet" priority="4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8"/>
  <sheetViews>
    <sheetView zoomScale="60" zoomScaleNormal="60" workbookViewId="0">
      <pane ySplit="10" topLeftCell="A11" activePane="bottomLeft" state="frozen"/>
      <selection activeCell="A196" sqref="A196"/>
      <selection pane="bottomLeft" activeCell="J23" sqref="J23"/>
    </sheetView>
  </sheetViews>
  <sheetFormatPr baseColWidth="10" defaultRowHeight="23.25" customHeight="1" x14ac:dyDescent="0.25"/>
  <cols>
    <col min="1" max="1" width="9.5703125" style="40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9" hidden="1" customWidth="1"/>
    <col min="9" max="9" width="32.140625" style="37" customWidth="1"/>
    <col min="10" max="10" width="24.7109375" style="29" customWidth="1"/>
    <col min="11" max="11" width="28.7109375" customWidth="1"/>
    <col min="12" max="12" width="28.140625" hidden="1" customWidth="1"/>
    <col min="13" max="13" width="29.140625" style="22" hidden="1" customWidth="1"/>
    <col min="14" max="14" width="34.140625" style="22" customWidth="1"/>
    <col min="15" max="15" width="43.28515625" style="22" customWidth="1"/>
    <col min="16" max="16" width="32" style="22" customWidth="1"/>
    <col min="17" max="17" width="40.5703125" style="22" customWidth="1"/>
    <col min="18" max="18" width="34.42578125" style="22" customWidth="1"/>
    <col min="19" max="19" width="34" style="22" customWidth="1"/>
    <col min="20" max="20" width="44.28515625" style="22" customWidth="1"/>
    <col min="21" max="21" width="33.5703125" style="22" customWidth="1"/>
    <col min="22" max="110" width="11.42578125" style="22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30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41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41"/>
    </row>
    <row r="4" spans="1:110" ht="23.25" customHeight="1" x14ac:dyDescent="0.25">
      <c r="A4" s="23"/>
      <c r="B4" s="24"/>
      <c r="C4" s="25"/>
      <c r="D4" s="26"/>
      <c r="E4" s="27"/>
      <c r="F4" s="28"/>
      <c r="H4"/>
      <c r="I4" s="23"/>
      <c r="J4" s="24"/>
      <c r="K4" s="25"/>
      <c r="L4" s="41"/>
    </row>
    <row r="5" spans="1:110" ht="23.25" customHeight="1" x14ac:dyDescent="0.25">
      <c r="A5" s="107" t="s">
        <v>412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41"/>
    </row>
    <row r="6" spans="1:110" ht="23.25" customHeight="1" x14ac:dyDescent="0.25">
      <c r="A6" s="22"/>
      <c r="H6"/>
      <c r="I6"/>
      <c r="J6"/>
      <c r="L6" t="s">
        <v>15</v>
      </c>
    </row>
    <row r="7" spans="1:110" ht="23.25" customHeight="1" x14ac:dyDescent="0.25">
      <c r="A7" s="108" t="s">
        <v>62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42"/>
      <c r="J8" s="43"/>
      <c r="K8" s="22"/>
      <c r="L8" t="s">
        <v>18</v>
      </c>
    </row>
    <row r="9" spans="1:110" ht="23.25" customHeight="1" x14ac:dyDescent="0.25">
      <c r="G9" s="32" t="s">
        <v>19</v>
      </c>
      <c r="H9" s="31">
        <f>10399521*0.16</f>
        <v>1663923.36</v>
      </c>
      <c r="I9" s="43"/>
      <c r="J9" s="80"/>
      <c r="K9" s="38"/>
      <c r="L9" t="s">
        <v>20</v>
      </c>
    </row>
    <row r="10" spans="1:110" s="33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</row>
    <row r="11" spans="1:110" ht="23.25" customHeight="1" x14ac:dyDescent="0.25">
      <c r="A11" s="140">
        <v>54</v>
      </c>
      <c r="B11" s="50" t="s">
        <v>413</v>
      </c>
      <c r="C11" s="50">
        <v>19362135</v>
      </c>
      <c r="D11" s="53">
        <v>42655</v>
      </c>
      <c r="E11" s="52" t="s">
        <v>414</v>
      </c>
      <c r="F11" s="50">
        <v>7416</v>
      </c>
      <c r="G11" s="83" t="s">
        <v>415</v>
      </c>
      <c r="H11" s="84">
        <v>2365277.7400000002</v>
      </c>
      <c r="I11" s="134" t="s">
        <v>416</v>
      </c>
      <c r="J11" s="84">
        <v>391749126.06</v>
      </c>
      <c r="K11" s="64">
        <v>42698</v>
      </c>
      <c r="L11" s="135"/>
    </row>
    <row r="12" spans="1:110" ht="23.25" customHeight="1" x14ac:dyDescent="0.25">
      <c r="A12" s="140">
        <f t="shared" ref="A11:A25" si="0">A11+1</f>
        <v>55</v>
      </c>
      <c r="B12" s="50" t="s">
        <v>417</v>
      </c>
      <c r="C12" s="50">
        <v>900581578</v>
      </c>
      <c r="D12" s="53">
        <v>42655</v>
      </c>
      <c r="E12" s="52" t="s">
        <v>418</v>
      </c>
      <c r="F12" s="50">
        <v>7516</v>
      </c>
      <c r="G12" s="83" t="s">
        <v>419</v>
      </c>
      <c r="H12" s="54">
        <v>3690093.21</v>
      </c>
      <c r="I12" s="134">
        <v>1072</v>
      </c>
      <c r="J12" s="54">
        <v>26753175.73</v>
      </c>
      <c r="K12" s="64">
        <v>42698</v>
      </c>
      <c r="L12" s="135"/>
    </row>
    <row r="13" spans="1:110" ht="23.25" customHeight="1" x14ac:dyDescent="0.25">
      <c r="A13" s="140">
        <f t="shared" si="0"/>
        <v>56</v>
      </c>
      <c r="B13" s="52" t="s">
        <v>420</v>
      </c>
      <c r="C13" s="136" t="s">
        <v>421</v>
      </c>
      <c r="D13" s="53">
        <v>42661</v>
      </c>
      <c r="E13" s="52" t="s">
        <v>422</v>
      </c>
      <c r="F13" s="52">
        <v>86316</v>
      </c>
      <c r="G13" s="62" t="s">
        <v>423</v>
      </c>
      <c r="H13" s="54">
        <f>887995.24+3829386.24</f>
        <v>4717381.4800000004</v>
      </c>
      <c r="I13" s="85" t="s">
        <v>424</v>
      </c>
      <c r="J13" s="54">
        <f>27763050.24+367186029.81</f>
        <v>394949080.05000001</v>
      </c>
      <c r="K13" s="64">
        <v>42698</v>
      </c>
      <c r="L13" s="135"/>
    </row>
    <row r="14" spans="1:110" ht="23.25" customHeight="1" x14ac:dyDescent="0.25">
      <c r="A14" s="137">
        <f t="shared" si="0"/>
        <v>57</v>
      </c>
      <c r="B14" s="50" t="s">
        <v>425</v>
      </c>
      <c r="C14" s="50">
        <v>8604030523</v>
      </c>
      <c r="D14" s="53">
        <v>42662</v>
      </c>
      <c r="E14" s="52" t="s">
        <v>426</v>
      </c>
      <c r="F14" s="50">
        <v>156216</v>
      </c>
      <c r="G14" s="83">
        <v>342716</v>
      </c>
      <c r="H14" s="54">
        <v>67972413.790000007</v>
      </c>
      <c r="I14" s="134">
        <v>23043</v>
      </c>
      <c r="J14" s="54">
        <v>492800000</v>
      </c>
      <c r="K14" s="64">
        <v>42698</v>
      </c>
      <c r="L14" s="135"/>
    </row>
    <row r="15" spans="1:110" ht="23.25" customHeight="1" x14ac:dyDescent="0.25">
      <c r="A15" s="110">
        <f t="shared" si="0"/>
        <v>58</v>
      </c>
      <c r="B15" s="50" t="s">
        <v>427</v>
      </c>
      <c r="C15" s="50">
        <v>52147488</v>
      </c>
      <c r="D15" s="53">
        <v>42662</v>
      </c>
      <c r="E15" s="50" t="s">
        <v>428</v>
      </c>
      <c r="F15" s="50">
        <v>13716</v>
      </c>
      <c r="G15" s="83" t="s">
        <v>429</v>
      </c>
      <c r="H15" s="54">
        <v>1720802.39</v>
      </c>
      <c r="I15" s="72">
        <v>486</v>
      </c>
      <c r="J15" s="54">
        <v>12475817.34</v>
      </c>
      <c r="K15" s="64">
        <v>42698</v>
      </c>
      <c r="L15" s="135"/>
    </row>
    <row r="16" spans="1:110" ht="23.25" customHeight="1" x14ac:dyDescent="0.25">
      <c r="A16" s="111"/>
      <c r="B16" s="50" t="s">
        <v>430</v>
      </c>
      <c r="C16" s="50">
        <v>52147488</v>
      </c>
      <c r="D16" s="53">
        <v>42662</v>
      </c>
      <c r="E16" s="50" t="s">
        <v>428</v>
      </c>
      <c r="F16" s="50">
        <v>117616</v>
      </c>
      <c r="G16" s="83" t="s">
        <v>431</v>
      </c>
      <c r="H16" s="54">
        <v>5204405.83</v>
      </c>
      <c r="I16" s="72">
        <v>489</v>
      </c>
      <c r="J16" s="54">
        <v>37731942.270000003</v>
      </c>
      <c r="K16" s="64">
        <v>42698</v>
      </c>
      <c r="L16" s="135"/>
    </row>
    <row r="17" spans="1:12" ht="23.25" customHeight="1" x14ac:dyDescent="0.25">
      <c r="A17" s="140">
        <f>A15+1</f>
        <v>59</v>
      </c>
      <c r="B17" s="52" t="s">
        <v>432</v>
      </c>
      <c r="C17" s="52">
        <v>900323530</v>
      </c>
      <c r="D17" s="53">
        <v>42664</v>
      </c>
      <c r="E17" s="52" t="s">
        <v>433</v>
      </c>
      <c r="F17" s="52">
        <v>120716</v>
      </c>
      <c r="G17" s="62" t="s">
        <v>434</v>
      </c>
      <c r="H17" s="60">
        <v>5000653.78</v>
      </c>
      <c r="I17" s="65">
        <v>148</v>
      </c>
      <c r="J17" s="54">
        <v>317896165.06999999</v>
      </c>
      <c r="K17" s="64">
        <v>42698</v>
      </c>
      <c r="L17" s="135"/>
    </row>
    <row r="18" spans="1:12" ht="23.25" customHeight="1" x14ac:dyDescent="0.25">
      <c r="A18" s="140">
        <f t="shared" si="0"/>
        <v>60</v>
      </c>
      <c r="B18" s="50" t="s">
        <v>68</v>
      </c>
      <c r="C18" s="50">
        <v>800242107</v>
      </c>
      <c r="D18" s="53">
        <v>42671</v>
      </c>
      <c r="E18" s="50" t="s">
        <v>66</v>
      </c>
      <c r="F18" s="50">
        <v>118616</v>
      </c>
      <c r="G18" s="62" t="s">
        <v>435</v>
      </c>
      <c r="H18" s="54">
        <v>5340489.29</v>
      </c>
      <c r="I18" s="72">
        <v>641</v>
      </c>
      <c r="J18" s="86">
        <f>341807529.81-170903764.91</f>
        <v>170903764.90000001</v>
      </c>
      <c r="K18" s="64">
        <v>42698</v>
      </c>
      <c r="L18" s="50">
        <v>333114416</v>
      </c>
    </row>
    <row r="19" spans="1:12" ht="23.25" customHeight="1" x14ac:dyDescent="0.25">
      <c r="A19" s="140">
        <f t="shared" si="0"/>
        <v>61</v>
      </c>
      <c r="B19" s="52" t="s">
        <v>69</v>
      </c>
      <c r="C19" s="52">
        <v>900837734</v>
      </c>
      <c r="D19" s="53">
        <v>42671</v>
      </c>
      <c r="E19" s="52" t="s">
        <v>67</v>
      </c>
      <c r="F19" s="52">
        <v>118816</v>
      </c>
      <c r="G19" s="62" t="s">
        <v>436</v>
      </c>
      <c r="H19" s="59">
        <v>3818204.49</v>
      </c>
      <c r="I19" s="138">
        <v>23</v>
      </c>
      <c r="J19" s="59">
        <v>27681982.530000001</v>
      </c>
      <c r="K19" s="64">
        <v>42698</v>
      </c>
      <c r="L19" s="50">
        <v>333126116</v>
      </c>
    </row>
    <row r="20" spans="1:12" ht="23.25" customHeight="1" x14ac:dyDescent="0.25">
      <c r="A20" s="140">
        <f t="shared" si="0"/>
        <v>62</v>
      </c>
      <c r="B20" s="81" t="s">
        <v>63</v>
      </c>
      <c r="C20" s="50">
        <v>900900730</v>
      </c>
      <c r="D20" s="82">
        <v>42671</v>
      </c>
      <c r="E20" s="50" t="s">
        <v>64</v>
      </c>
      <c r="F20" s="50">
        <v>7716</v>
      </c>
      <c r="G20" s="62" t="s">
        <v>437</v>
      </c>
      <c r="H20" s="84">
        <v>0</v>
      </c>
      <c r="I20" s="72" t="s">
        <v>438</v>
      </c>
      <c r="J20" s="59">
        <f>321255597-285293066.09</f>
        <v>35962530.910000026</v>
      </c>
      <c r="K20" s="64">
        <v>42698</v>
      </c>
      <c r="L20" s="50">
        <v>333140716</v>
      </c>
    </row>
    <row r="21" spans="1:12" ht="29.25" customHeight="1" x14ac:dyDescent="0.25">
      <c r="A21" s="140">
        <f t="shared" si="0"/>
        <v>63</v>
      </c>
      <c r="B21" s="81" t="s">
        <v>63</v>
      </c>
      <c r="C21" s="50">
        <v>900900730</v>
      </c>
      <c r="D21" s="82">
        <v>42671</v>
      </c>
      <c r="E21" s="50" t="s">
        <v>64</v>
      </c>
      <c r="F21" s="50">
        <v>7716</v>
      </c>
      <c r="G21" s="62" t="s">
        <v>439</v>
      </c>
      <c r="H21" s="84">
        <v>0</v>
      </c>
      <c r="I21" s="72" t="s">
        <v>440</v>
      </c>
      <c r="J21" s="59">
        <f>115289422.66-93263359.21</f>
        <v>22026063.450000003</v>
      </c>
      <c r="K21" s="64">
        <v>42698</v>
      </c>
      <c r="L21" s="50">
        <v>333144016</v>
      </c>
    </row>
    <row r="22" spans="1:12" ht="23.25" customHeight="1" x14ac:dyDescent="0.25">
      <c r="A22" s="140">
        <f t="shared" si="0"/>
        <v>64</v>
      </c>
      <c r="B22" s="81" t="s">
        <v>63</v>
      </c>
      <c r="C22" s="50">
        <v>900900730</v>
      </c>
      <c r="D22" s="82">
        <v>42671</v>
      </c>
      <c r="E22" s="50" t="s">
        <v>64</v>
      </c>
      <c r="F22" s="50">
        <v>7716</v>
      </c>
      <c r="G22" s="62" t="s">
        <v>441</v>
      </c>
      <c r="H22" s="84">
        <v>0</v>
      </c>
      <c r="I22" s="72" t="s">
        <v>442</v>
      </c>
      <c r="J22" s="139">
        <f>939944761.12-665874943.92</f>
        <v>274069817.20000005</v>
      </c>
      <c r="K22" s="64">
        <v>42698</v>
      </c>
      <c r="L22" s="135"/>
    </row>
    <row r="23" spans="1:12" ht="23.25" customHeight="1" x14ac:dyDescent="0.25">
      <c r="A23" s="140">
        <f t="shared" si="0"/>
        <v>65</v>
      </c>
      <c r="B23" s="81" t="s">
        <v>443</v>
      </c>
      <c r="C23" s="50">
        <v>900994492</v>
      </c>
      <c r="D23" s="64">
        <v>42671</v>
      </c>
      <c r="E23" s="50" t="s">
        <v>444</v>
      </c>
      <c r="F23" s="50">
        <v>237916</v>
      </c>
      <c r="G23" s="50">
        <v>389016</v>
      </c>
      <c r="H23" s="84"/>
      <c r="I23" s="141" t="s">
        <v>445</v>
      </c>
      <c r="J23" s="84">
        <v>635262112.47399998</v>
      </c>
      <c r="K23" s="64">
        <v>42698</v>
      </c>
      <c r="L23" s="135"/>
    </row>
    <row r="24" spans="1:12" ht="23.25" customHeight="1" x14ac:dyDescent="0.25">
      <c r="A24" s="140">
        <f t="shared" si="0"/>
        <v>66</v>
      </c>
      <c r="B24" s="81" t="s">
        <v>446</v>
      </c>
      <c r="C24" s="50">
        <v>800251181</v>
      </c>
      <c r="D24" s="64">
        <v>42676</v>
      </c>
      <c r="E24" s="50" t="s">
        <v>447</v>
      </c>
      <c r="F24" s="50">
        <v>145216</v>
      </c>
      <c r="G24" s="50">
        <v>367216</v>
      </c>
      <c r="H24" s="84">
        <f>4137600+20688000</f>
        <v>24825600</v>
      </c>
      <c r="I24" s="65" t="s">
        <v>448</v>
      </c>
      <c r="J24" s="84">
        <f>29997600+149988000</f>
        <v>179985600</v>
      </c>
      <c r="K24" s="64">
        <v>42698</v>
      </c>
      <c r="L24" s="135"/>
    </row>
    <row r="25" spans="1:12" ht="23.25" customHeight="1" x14ac:dyDescent="0.25">
      <c r="A25" s="110">
        <f t="shared" si="0"/>
        <v>67</v>
      </c>
      <c r="B25" s="81" t="s">
        <v>449</v>
      </c>
      <c r="C25" s="50">
        <v>830071757</v>
      </c>
      <c r="D25" s="64">
        <v>42678</v>
      </c>
      <c r="E25" s="50" t="s">
        <v>450</v>
      </c>
      <c r="F25" s="50">
        <v>7016</v>
      </c>
      <c r="G25" s="83" t="s">
        <v>451</v>
      </c>
      <c r="H25" s="84"/>
      <c r="I25" s="142" t="s">
        <v>452</v>
      </c>
      <c r="J25" s="84">
        <v>118574969.2</v>
      </c>
      <c r="K25" s="64">
        <v>42698</v>
      </c>
      <c r="L25" s="135"/>
    </row>
    <row r="26" spans="1:12" ht="23.25" customHeight="1" x14ac:dyDescent="0.25">
      <c r="A26" s="111"/>
      <c r="B26" s="81" t="s">
        <v>453</v>
      </c>
      <c r="C26" s="50">
        <v>830071757</v>
      </c>
      <c r="D26" s="64">
        <v>42678</v>
      </c>
      <c r="E26" s="50" t="s">
        <v>450</v>
      </c>
      <c r="F26" s="50">
        <v>118916</v>
      </c>
      <c r="G26" s="50">
        <v>373516</v>
      </c>
      <c r="H26" s="84"/>
      <c r="I26" s="143"/>
      <c r="J26" s="84">
        <v>47699124.740000002</v>
      </c>
      <c r="K26" s="64">
        <v>42698</v>
      </c>
      <c r="L26" s="135"/>
    </row>
    <row r="27" spans="1:12" ht="23.25" customHeight="1" x14ac:dyDescent="0.25">
      <c r="A27" s="110">
        <f>A25+1</f>
        <v>68</v>
      </c>
      <c r="B27" s="52" t="s">
        <v>454</v>
      </c>
      <c r="C27" s="52">
        <v>900832797</v>
      </c>
      <c r="D27" s="144">
        <v>42678</v>
      </c>
      <c r="E27" s="52" t="s">
        <v>455</v>
      </c>
      <c r="F27" s="62">
        <v>7116</v>
      </c>
      <c r="G27" s="62" t="s">
        <v>456</v>
      </c>
      <c r="H27" s="145">
        <v>2461622.92</v>
      </c>
      <c r="I27" s="146">
        <v>9</v>
      </c>
      <c r="J27" s="54">
        <v>13143632.49</v>
      </c>
      <c r="K27" s="64">
        <v>42704</v>
      </c>
      <c r="L27" s="50">
        <v>345682616</v>
      </c>
    </row>
    <row r="28" spans="1:12" ht="23.25" customHeight="1" x14ac:dyDescent="0.25">
      <c r="A28" s="111"/>
      <c r="B28" s="52" t="s">
        <v>457</v>
      </c>
      <c r="C28" s="52">
        <v>900832797</v>
      </c>
      <c r="D28" s="144"/>
      <c r="E28" s="52" t="s">
        <v>455</v>
      </c>
      <c r="F28" s="62">
        <v>89916</v>
      </c>
      <c r="G28" s="62" t="s">
        <v>458</v>
      </c>
      <c r="H28" s="145"/>
      <c r="I28" s="146"/>
      <c r="J28" s="54">
        <v>4703133.7</v>
      </c>
      <c r="K28" s="64">
        <v>42704</v>
      </c>
      <c r="L28" s="50">
        <v>345716716</v>
      </c>
    </row>
  </sheetData>
  <mergeCells count="13">
    <mergeCell ref="A27:A28"/>
    <mergeCell ref="D27:D28"/>
    <mergeCell ref="H27:H28"/>
    <mergeCell ref="I27:I28"/>
    <mergeCell ref="A8:H8"/>
    <mergeCell ref="A15:A16"/>
    <mergeCell ref="A25:A26"/>
    <mergeCell ref="I25:I26"/>
    <mergeCell ref="A1:K1"/>
    <mergeCell ref="A2:K2"/>
    <mergeCell ref="A3:K3"/>
    <mergeCell ref="A5:K5"/>
    <mergeCell ref="A7:K7"/>
  </mergeCells>
  <conditionalFormatting sqref="J13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17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7:J28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4"/>
  <sheetViews>
    <sheetView tabSelected="1" zoomScale="60" zoomScaleNormal="60" workbookViewId="0">
      <pane ySplit="10" topLeftCell="A11" activePane="bottomLeft" state="frozen"/>
      <selection activeCell="A196" sqref="A196"/>
      <selection pane="bottomLeft" activeCell="A6" sqref="A6"/>
    </sheetView>
  </sheetViews>
  <sheetFormatPr baseColWidth="10" defaultRowHeight="23.25" customHeight="1" x14ac:dyDescent="0.25"/>
  <cols>
    <col min="1" max="1" width="9.5703125" style="40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9" hidden="1" customWidth="1"/>
    <col min="9" max="9" width="32.140625" style="37" customWidth="1"/>
    <col min="10" max="10" width="27.140625" style="29" customWidth="1"/>
    <col min="11" max="11" width="28.7109375" customWidth="1"/>
    <col min="12" max="12" width="28.140625" hidden="1" customWidth="1"/>
    <col min="13" max="13" width="29.140625" style="22" hidden="1" customWidth="1"/>
    <col min="14" max="14" width="34.140625" style="22" customWidth="1"/>
    <col min="15" max="15" width="43.28515625" style="22" customWidth="1"/>
    <col min="16" max="16" width="32" style="22" customWidth="1"/>
    <col min="17" max="17" width="40.5703125" style="22" customWidth="1"/>
    <col min="18" max="18" width="34.42578125" style="22" customWidth="1"/>
    <col min="19" max="19" width="34" style="22" customWidth="1"/>
    <col min="20" max="20" width="44.28515625" style="22" customWidth="1"/>
    <col min="21" max="21" width="33.5703125" style="22" customWidth="1"/>
    <col min="22" max="110" width="11.42578125" style="22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30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41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41"/>
    </row>
    <row r="4" spans="1:110" ht="23.25" customHeight="1" x14ac:dyDescent="0.25">
      <c r="A4" s="23"/>
      <c r="B4" s="24"/>
      <c r="C4" s="25"/>
      <c r="D4" s="26"/>
      <c r="E4" s="27"/>
      <c r="F4" s="28"/>
      <c r="H4"/>
      <c r="I4" s="23"/>
      <c r="J4" s="24"/>
      <c r="K4" s="25"/>
      <c r="L4" s="41"/>
    </row>
    <row r="5" spans="1:110" ht="23.25" customHeight="1" x14ac:dyDescent="0.25">
      <c r="A5" s="107" t="s">
        <v>412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41"/>
    </row>
    <row r="6" spans="1:110" ht="23.25" customHeight="1" x14ac:dyDescent="0.25">
      <c r="A6" s="22"/>
      <c r="H6"/>
      <c r="I6"/>
      <c r="J6"/>
      <c r="L6" t="s">
        <v>15</v>
      </c>
    </row>
    <row r="7" spans="1:110" ht="23.25" customHeight="1" x14ac:dyDescent="0.25">
      <c r="A7" s="108" t="s">
        <v>28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42"/>
      <c r="J8" s="43"/>
      <c r="K8" s="22"/>
      <c r="L8" t="s">
        <v>18</v>
      </c>
    </row>
    <row r="9" spans="1:110" ht="23.25" customHeight="1" x14ac:dyDescent="0.25">
      <c r="G9" s="32" t="s">
        <v>19</v>
      </c>
      <c r="H9" s="31">
        <f>10399521*0.16</f>
        <v>1663923.36</v>
      </c>
      <c r="I9" s="43"/>
      <c r="J9" s="46" t="s">
        <v>23</v>
      </c>
      <c r="K9" s="61" t="s">
        <v>30</v>
      </c>
      <c r="L9" t="s">
        <v>20</v>
      </c>
    </row>
    <row r="10" spans="1:110" s="33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</row>
    <row r="11" spans="1:110" ht="23.25" customHeight="1" x14ac:dyDescent="0.25">
      <c r="A11" s="148">
        <v>147</v>
      </c>
      <c r="B11" s="52" t="s">
        <v>459</v>
      </c>
      <c r="C11" s="50">
        <v>860066674</v>
      </c>
      <c r="D11" s="53">
        <v>42654</v>
      </c>
      <c r="E11" s="52" t="s">
        <v>460</v>
      </c>
      <c r="F11" s="62">
        <v>289215</v>
      </c>
      <c r="G11" s="83" t="s">
        <v>461</v>
      </c>
      <c r="H11" s="60">
        <f>263738487.91+82758.62</f>
        <v>263821246.53</v>
      </c>
      <c r="I11" s="101" t="s">
        <v>462</v>
      </c>
      <c r="J11" s="60">
        <f>(1912104037.32+600000)-959141779.45</f>
        <v>953562257.86999989</v>
      </c>
      <c r="K11" s="66">
        <v>42698</v>
      </c>
      <c r="L11" s="135"/>
    </row>
    <row r="12" spans="1:110" ht="23.25" customHeight="1" x14ac:dyDescent="0.25">
      <c r="A12" s="148">
        <f t="shared" ref="A11:A12" si="0">+A11+1</f>
        <v>148</v>
      </c>
      <c r="B12" s="15" t="s">
        <v>463</v>
      </c>
      <c r="C12" s="15">
        <v>860071250</v>
      </c>
      <c r="D12" s="1">
        <v>42657</v>
      </c>
      <c r="E12" s="15" t="s">
        <v>464</v>
      </c>
      <c r="F12" s="15">
        <v>195615</v>
      </c>
      <c r="G12" s="99" t="s">
        <v>465</v>
      </c>
      <c r="H12" s="16">
        <v>63127.79</v>
      </c>
      <c r="I12" s="36">
        <v>1280</v>
      </c>
      <c r="J12" s="16">
        <v>457676.49</v>
      </c>
      <c r="K12" s="102">
        <v>42698</v>
      </c>
      <c r="L12" s="15">
        <v>333776516</v>
      </c>
    </row>
    <row r="13" spans="1:110" ht="23.25" customHeight="1" x14ac:dyDescent="0.25">
      <c r="A13" s="161">
        <f t="shared" ref="A13:A22" si="1">A12+1</f>
        <v>149</v>
      </c>
      <c r="B13" s="52" t="s">
        <v>466</v>
      </c>
      <c r="C13" s="136" t="s">
        <v>421</v>
      </c>
      <c r="D13" s="53">
        <v>42661</v>
      </c>
      <c r="E13" s="52" t="s">
        <v>422</v>
      </c>
      <c r="F13" s="149">
        <v>276915</v>
      </c>
      <c r="G13" s="62" t="s">
        <v>467</v>
      </c>
      <c r="H13" s="54">
        <f>625472.27</f>
        <v>625472.27</v>
      </c>
      <c r="I13" s="72" t="s">
        <v>468</v>
      </c>
      <c r="J13" s="54">
        <f>258632782.11-129316391.06</f>
        <v>129316391.05000001</v>
      </c>
      <c r="K13" s="102">
        <v>42698</v>
      </c>
      <c r="L13" s="147"/>
    </row>
    <row r="14" spans="1:110" ht="23.25" customHeight="1" x14ac:dyDescent="0.25">
      <c r="A14" s="161">
        <f t="shared" si="1"/>
        <v>150</v>
      </c>
      <c r="B14" s="50" t="s">
        <v>469</v>
      </c>
      <c r="C14" s="50">
        <v>52147488</v>
      </c>
      <c r="D14" s="53">
        <v>42662</v>
      </c>
      <c r="E14" s="50" t="s">
        <v>428</v>
      </c>
      <c r="F14" s="50">
        <v>274515</v>
      </c>
      <c r="G14" s="62" t="s">
        <v>470</v>
      </c>
      <c r="H14" s="60">
        <v>1923364.41</v>
      </c>
      <c r="I14" s="65">
        <v>488</v>
      </c>
      <c r="J14" s="54">
        <v>13944391.970000001</v>
      </c>
      <c r="K14" s="102">
        <v>42698</v>
      </c>
      <c r="L14" s="147"/>
    </row>
    <row r="15" spans="1:110" ht="23.25" customHeight="1" x14ac:dyDescent="0.25">
      <c r="A15" s="161">
        <f t="shared" si="1"/>
        <v>151</v>
      </c>
      <c r="B15" s="52" t="s">
        <v>471</v>
      </c>
      <c r="C15" s="52">
        <v>900323530</v>
      </c>
      <c r="D15" s="53">
        <v>42664</v>
      </c>
      <c r="E15" s="52" t="s">
        <v>433</v>
      </c>
      <c r="F15" s="150" t="s">
        <v>472</v>
      </c>
      <c r="G15" s="62" t="s">
        <v>473</v>
      </c>
      <c r="H15" s="60">
        <v>5000653.78</v>
      </c>
      <c r="I15" s="65">
        <v>148</v>
      </c>
      <c r="J15" s="54">
        <f>468456642.33-(989157152.83*23.679586251391%)</f>
        <v>234228321.1638166</v>
      </c>
      <c r="K15" s="102">
        <v>42698</v>
      </c>
      <c r="L15" s="147"/>
    </row>
    <row r="16" spans="1:110" ht="23.25" customHeight="1" x14ac:dyDescent="0.25">
      <c r="A16" s="161">
        <f t="shared" si="1"/>
        <v>152</v>
      </c>
      <c r="B16" s="50" t="s">
        <v>474</v>
      </c>
      <c r="C16" s="50">
        <v>900345967</v>
      </c>
      <c r="D16" s="53">
        <v>42664</v>
      </c>
      <c r="E16" s="50" t="s">
        <v>475</v>
      </c>
      <c r="F16" s="50">
        <v>204615</v>
      </c>
      <c r="G16" s="83" t="s">
        <v>476</v>
      </c>
      <c r="H16" s="54">
        <v>7436999.7800000003</v>
      </c>
      <c r="I16" s="72">
        <v>215</v>
      </c>
      <c r="J16" s="54">
        <v>53918248.439999998</v>
      </c>
      <c r="K16" s="102">
        <v>42698</v>
      </c>
      <c r="L16" s="147"/>
    </row>
    <row r="17" spans="1:12" ht="23.25" customHeight="1" x14ac:dyDescent="0.25">
      <c r="A17" s="161">
        <f t="shared" si="1"/>
        <v>153</v>
      </c>
      <c r="B17" s="52" t="s">
        <v>70</v>
      </c>
      <c r="C17" s="52">
        <v>900897675</v>
      </c>
      <c r="D17" s="53">
        <v>42671</v>
      </c>
      <c r="E17" s="52" t="s">
        <v>71</v>
      </c>
      <c r="F17" s="62">
        <v>264715</v>
      </c>
      <c r="G17" s="62" t="s">
        <v>477</v>
      </c>
      <c r="H17" s="54">
        <v>0</v>
      </c>
      <c r="I17" s="72">
        <v>6</v>
      </c>
      <c r="J17" s="54">
        <v>7370446.3099999996</v>
      </c>
      <c r="K17" s="151">
        <v>42704</v>
      </c>
      <c r="L17" s="52">
        <v>345742716</v>
      </c>
    </row>
    <row r="18" spans="1:12" ht="23.25" customHeight="1" x14ac:dyDescent="0.25">
      <c r="A18" s="161">
        <f t="shared" si="1"/>
        <v>154</v>
      </c>
      <c r="B18" s="52" t="s">
        <v>70</v>
      </c>
      <c r="C18" s="52">
        <v>900897675</v>
      </c>
      <c r="D18" s="53">
        <v>42671</v>
      </c>
      <c r="E18" s="52" t="s">
        <v>71</v>
      </c>
      <c r="F18" s="62">
        <v>264715</v>
      </c>
      <c r="G18" s="62" t="s">
        <v>478</v>
      </c>
      <c r="H18" s="54">
        <v>0</v>
      </c>
      <c r="I18" s="72">
        <v>7</v>
      </c>
      <c r="J18" s="54">
        <v>60090615.780000001</v>
      </c>
      <c r="K18" s="66">
        <v>42704</v>
      </c>
      <c r="L18" s="52">
        <v>345750216</v>
      </c>
    </row>
    <row r="19" spans="1:12" ht="23.25" customHeight="1" x14ac:dyDescent="0.25">
      <c r="A19" s="161">
        <f t="shared" si="1"/>
        <v>155</v>
      </c>
      <c r="B19" s="152" t="s">
        <v>479</v>
      </c>
      <c r="C19" s="152">
        <v>6010713</v>
      </c>
      <c r="D19" s="153">
        <v>42671</v>
      </c>
      <c r="E19" s="152" t="s">
        <v>480</v>
      </c>
      <c r="F19" s="152">
        <v>228815</v>
      </c>
      <c r="G19" s="154" t="s">
        <v>481</v>
      </c>
      <c r="H19" s="155">
        <v>0</v>
      </c>
      <c r="I19" s="156" t="s">
        <v>482</v>
      </c>
      <c r="J19" s="155">
        <f>4965347.75*3</f>
        <v>14896043.25</v>
      </c>
      <c r="K19" s="159">
        <v>42704</v>
      </c>
      <c r="L19" s="52">
        <v>3425812416</v>
      </c>
    </row>
    <row r="20" spans="1:12" ht="23.25" customHeight="1" x14ac:dyDescent="0.25">
      <c r="A20" s="161">
        <f t="shared" si="1"/>
        <v>156</v>
      </c>
      <c r="B20" s="52" t="s">
        <v>483</v>
      </c>
      <c r="C20" s="136" t="s">
        <v>421</v>
      </c>
      <c r="D20" s="53">
        <v>42671</v>
      </c>
      <c r="E20" s="52" t="s">
        <v>484</v>
      </c>
      <c r="F20" s="150" t="s">
        <v>485</v>
      </c>
      <c r="G20" s="62" t="s">
        <v>486</v>
      </c>
      <c r="H20" s="157">
        <v>1061368.49</v>
      </c>
      <c r="I20" s="85" t="s">
        <v>143</v>
      </c>
      <c r="J20" s="54">
        <f>172127435.58-34425487.12</f>
        <v>137701948.46000001</v>
      </c>
      <c r="K20" s="66">
        <v>42704</v>
      </c>
      <c r="L20" s="147"/>
    </row>
    <row r="21" spans="1:12" ht="23.25" customHeight="1" x14ac:dyDescent="0.25">
      <c r="A21" s="161">
        <f t="shared" si="1"/>
        <v>157</v>
      </c>
      <c r="B21" s="50" t="s">
        <v>487</v>
      </c>
      <c r="C21" s="50">
        <v>900569655</v>
      </c>
      <c r="D21" s="53">
        <v>42671</v>
      </c>
      <c r="E21" s="52" t="s">
        <v>488</v>
      </c>
      <c r="F21" s="150" t="s">
        <v>489</v>
      </c>
      <c r="G21" s="83" t="s">
        <v>490</v>
      </c>
      <c r="H21" s="84">
        <v>1779251.32</v>
      </c>
      <c r="I21" s="65">
        <v>30</v>
      </c>
      <c r="J21" s="84">
        <v>12899572.09</v>
      </c>
      <c r="K21" s="66">
        <v>42704</v>
      </c>
      <c r="L21" s="147"/>
    </row>
    <row r="22" spans="1:12" ht="23.25" customHeight="1" x14ac:dyDescent="0.25">
      <c r="A22" s="162">
        <f t="shared" si="1"/>
        <v>158</v>
      </c>
      <c r="B22" s="52" t="s">
        <v>491</v>
      </c>
      <c r="C22" s="52">
        <v>900835148</v>
      </c>
      <c r="D22" s="53">
        <v>42679</v>
      </c>
      <c r="E22" s="52" t="s">
        <v>492</v>
      </c>
      <c r="F22" s="52">
        <v>72915</v>
      </c>
      <c r="G22" s="62" t="s">
        <v>493</v>
      </c>
      <c r="H22" s="54"/>
      <c r="I22" s="158" t="s">
        <v>494</v>
      </c>
      <c r="J22" s="54">
        <f>421961045.18-(549201630.44*15.3663434989757%)</f>
        <v>337568836.14461452</v>
      </c>
      <c r="K22" s="66">
        <v>42704</v>
      </c>
      <c r="L22" s="52">
        <v>345820316</v>
      </c>
    </row>
    <row r="23" spans="1:12" ht="23.25" customHeight="1" x14ac:dyDescent="0.25">
      <c r="A23" s="163"/>
      <c r="B23" s="52" t="s">
        <v>495</v>
      </c>
      <c r="C23" s="52">
        <v>900835148</v>
      </c>
      <c r="D23" s="53">
        <v>42679</v>
      </c>
      <c r="E23" s="52" t="s">
        <v>492</v>
      </c>
      <c r="F23" s="62">
        <v>307815</v>
      </c>
      <c r="G23" s="62" t="s">
        <v>496</v>
      </c>
      <c r="H23" s="54"/>
      <c r="I23" s="158"/>
      <c r="J23" s="54">
        <v>183400038.94</v>
      </c>
      <c r="K23" s="66">
        <v>42704</v>
      </c>
      <c r="L23" s="50">
        <v>3454841816</v>
      </c>
    </row>
    <row r="24" spans="1:12" ht="23.25" customHeight="1" x14ac:dyDescent="0.25">
      <c r="A24" s="137">
        <f>+A22+1</f>
        <v>159</v>
      </c>
      <c r="B24" s="52" t="s">
        <v>497</v>
      </c>
      <c r="C24" s="52">
        <v>900840522</v>
      </c>
      <c r="D24" s="53">
        <v>42679</v>
      </c>
      <c r="E24" s="52" t="s">
        <v>498</v>
      </c>
      <c r="F24" s="52">
        <v>103115</v>
      </c>
      <c r="G24" s="62" t="s">
        <v>499</v>
      </c>
      <c r="H24" s="54">
        <v>7334059.0700000003</v>
      </c>
      <c r="I24" s="72" t="s">
        <v>500</v>
      </c>
      <c r="J24" s="54">
        <v>53171928.240000002</v>
      </c>
      <c r="K24" s="66">
        <v>42704</v>
      </c>
      <c r="L24" s="52">
        <v>345919516</v>
      </c>
    </row>
  </sheetData>
  <mergeCells count="8">
    <mergeCell ref="A22:A23"/>
    <mergeCell ref="I22:I23"/>
    <mergeCell ref="A8:H8"/>
    <mergeCell ref="A1:K1"/>
    <mergeCell ref="A2:K2"/>
    <mergeCell ref="A3:K3"/>
    <mergeCell ref="A5:K5"/>
    <mergeCell ref="A7:K7"/>
  </mergeCells>
  <conditionalFormatting sqref="J11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13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14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19:J20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15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16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17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18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1">
    <cfRule type="iconSet" priority="1">
      <iconSet>
        <cfvo type="percent" val="0"/>
        <cfvo type="num" val="&quot;42954671.99&quot;"/>
        <cfvo type="num" val="50180738"/>
      </iconSet>
    </cfRule>
  </conditionalFormatting>
  <conditionalFormatting sqref="J23:J24">
    <cfRule type="iconSet" priority="10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GENER </vt:lpstr>
      <vt:lpstr>INVERSION</vt:lpstr>
      <vt:lpstr>RESERVA PSTAL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2016-12-14T23:11:39Z</dcterms:modified>
</cp:coreProperties>
</file>